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195" windowHeight="11145" activeTab="2"/>
  </bookViews>
  <sheets>
    <sheet name="Раздел 1" sheetId="1" r:id="rId1"/>
    <sheet name="Раздел 2" sheetId="2" r:id="rId2"/>
    <sheet name="Раздел 3" sheetId="3" r:id="rId3"/>
  </sheets>
  <definedNames>
    <definedName name="_xlnm.Print_Titles" localSheetId="0">'Раздел 1'!$9:$13</definedName>
    <definedName name="_xlnm.Print_Titles" localSheetId="1">'Раздел 2'!$4:$7</definedName>
    <definedName name="_xlnm.Print_Titles" localSheetId="2">'Раздел 3'!$5:$8</definedName>
    <definedName name="_xlnm.Print_Area" localSheetId="0">'Раздел 1'!$A$1:$P$94</definedName>
    <definedName name="_xlnm.Print_Area" localSheetId="1">'Раздел 2'!$A$1:$I$39</definedName>
  </definedNames>
  <calcPr fullCalcOnLoad="1"/>
</workbook>
</file>

<file path=xl/sharedStrings.xml><?xml version="1.0" encoding="utf-8"?>
<sst xmlns="http://schemas.openxmlformats.org/spreadsheetml/2006/main" count="372" uniqueCount="182">
  <si>
    <t>Наименование
показателей</t>
  </si>
  <si>
    <t>Закупки всего</t>
  </si>
  <si>
    <t>В том числе</t>
  </si>
  <si>
    <t>Конкурентные способы определения поставщиков (подрядчиков, исполнителей)</t>
  </si>
  <si>
    <t>Конкурсы</t>
  </si>
  <si>
    <t>Аукционы</t>
  </si>
  <si>
    <t>закупки малого объема</t>
  </si>
  <si>
    <t>х</t>
  </si>
  <si>
    <t>2. Количество заключенных контрактов и договоров</t>
  </si>
  <si>
    <t>с организациями инвалидов</t>
  </si>
  <si>
    <t>4. Расторгнуто контрактов</t>
  </si>
  <si>
    <t>в случае одностороннего отказа заказчика от исполнения контракта</t>
  </si>
  <si>
    <t>в случае одностороннего отказа поставщика (подрядчика, исполнителя) от исполнения контракта</t>
  </si>
  <si>
    <t>по решению суда</t>
  </si>
  <si>
    <t>5. Количество осуществленных способов определения поставщиков (подрядчиков, исполнителей), признанных недействительными</t>
  </si>
  <si>
    <t>1. Общее количество поданных заявок</t>
  </si>
  <si>
    <t>Из строки 201 - 
количество заявок участников конкурсов, аукционов, предложивших цену контракта на двадцать пять и более процентов ниже начальной цены контракта</t>
  </si>
  <si>
    <t>Из строки 201 - 
заявок отечественных участников</t>
  </si>
  <si>
    <t>заявок организаций инвалидов</t>
  </si>
  <si>
    <t>- участником не представлено обеспечение заявки</t>
  </si>
  <si>
    <t>- заявка не отвечала требованиям, предусмотренным документацией о закупке</t>
  </si>
  <si>
    <t>открытые</t>
  </si>
  <si>
    <t>открытые с ограниченным участием</t>
  </si>
  <si>
    <t>открытые двухэтапные</t>
  </si>
  <si>
    <t>открытые повторные</t>
  </si>
  <si>
    <t>закрытые</t>
  </si>
  <si>
    <t>Запрос котировок</t>
  </si>
  <si>
    <t>закрытые с ограниченным участием</t>
  </si>
  <si>
    <t>закрытые двухэтапные</t>
  </si>
  <si>
    <t>электронные</t>
  </si>
  <si>
    <t>Запрос предложений</t>
  </si>
  <si>
    <t>Закупки у единственного поставщика (подрядчика, исполнителя)</t>
  </si>
  <si>
    <t>без проведения конкурентных способов определения поставщиков (подрядчиков, исполнителей)</t>
  </si>
  <si>
    <t>1.1.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</si>
  <si>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Код
строки</t>
  </si>
  <si>
    <t>1. Суммарная начальная (максимальная) цена контрактов (лотов) и договоров</t>
  </si>
  <si>
    <t>301</t>
  </si>
  <si>
    <t>302</t>
  </si>
  <si>
    <t>303</t>
  </si>
  <si>
    <t>304</t>
  </si>
  <si>
    <t>305</t>
  </si>
  <si>
    <t>2. Общая стоимость заключенных контрактов и договоров</t>
  </si>
  <si>
    <t xml:space="preserve">3. Сумма изменения стоимости заключенных контрактов и договоров </t>
  </si>
  <si>
    <t>4. Общая стоимость расторгнутых контрактов</t>
  </si>
  <si>
    <t xml:space="preserve">1.3. 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 </t>
  </si>
  <si>
    <t>Раздел 2. Количественные и стоимостные характеристики способов определения поставщиков (подрядчиков, исполнителей) среди субъектов малого предпринимательства, социально ориентированных некоммерческих организаций</t>
  </si>
  <si>
    <t>Всего</t>
  </si>
  <si>
    <t>Электронные аукционы</t>
  </si>
  <si>
    <t>1. Всего проведено конкурентных способов определения поставщиков (подрядчиков, исполнителей) (лотов) для субъектов малого предпринимательства, 
социально ориентированных некоммерческих организаций</t>
  </si>
  <si>
    <t>101</t>
  </si>
  <si>
    <t>102</t>
  </si>
  <si>
    <t>103</t>
  </si>
  <si>
    <t>104</t>
  </si>
  <si>
    <t>1. Общее количество заявок, поданных на конкурентные способы определения поставщиков (подрядчиков, исполнителей) (лотов), проведенные для субъектов малого предпринимательства, социально ориентированных некоммерческих организаций</t>
  </si>
  <si>
    <t>201</t>
  </si>
  <si>
    <t>202</t>
  </si>
  <si>
    <t>203</t>
  </si>
  <si>
    <t>204</t>
  </si>
  <si>
    <t>205</t>
  </si>
  <si>
    <t>Всего закупок товаров, работ, услуг</t>
  </si>
  <si>
    <t>В том числе по способам определения поставщиков (подрядчиков, исполнителей)</t>
  </si>
  <si>
    <t>105</t>
  </si>
  <si>
    <t>1. Всего проведено конкурентных способов определения поставщиков (подрядчиков, исполнителей) (лотов) и закупок у единственного поставщика (подрядчика, исполнителя)</t>
  </si>
  <si>
    <t>из них:                                                                заявок учреждений УИС</t>
  </si>
  <si>
    <t>1. Суммарная начальная (максимальная) цена контрактов по процедурам, проведенным для субъектов малого предпринимательства, социально ориентированных некоммерческих организаций</t>
  </si>
  <si>
    <t>из них:                                                                              с учреждениями УИС</t>
  </si>
  <si>
    <t>в том числе:                                                                        по соглашению сторон</t>
  </si>
  <si>
    <t>из них:                                                                               с учреждениями УИС</t>
  </si>
  <si>
    <t>в том числе:                                                                           по соглашению сторон</t>
  </si>
  <si>
    <t>2.1. Количественные характеристики способов определения поставщиков (подрядчиков, исполнителей) для субъектов малого предпринимательства,                                         социально ориентированных некоммерческих организаций</t>
  </si>
  <si>
    <t>2.2. Количественные характеристики участников закупки товаров, работ, услуг для субъектов малого предпринимательства,                                                                                    социально ориентированных некоммерческих организаций</t>
  </si>
  <si>
    <t xml:space="preserve">2.3. Стоимостные характеристики способов определения поставщиков (подрядчиков, исполнителей) для субъектов малого  предпринимательства,                                                                                      социально ориентированных некоммерческих организаций, тысяча рублей </t>
  </si>
  <si>
    <t>3. Внесено изменений в контракты, договоры</t>
  </si>
  <si>
    <t>_________________________________________________________________________________________________________________________________________________________________________</t>
  </si>
  <si>
    <t>106</t>
  </si>
  <si>
    <t>206</t>
  </si>
  <si>
    <t>306</t>
  </si>
  <si>
    <t>Раздел 1. Количественные и стоимостные характеристики конкурентных способов определения поставщиков (подрядчиков, исполнителей) или                                                                                                                               закупок у единственного поставщика (подрядчика, исполнителя)</t>
  </si>
  <si>
    <t>из них:                                                                                             заявок учреждений УИС</t>
  </si>
  <si>
    <t>Приложение 1</t>
  </si>
  <si>
    <t>107</t>
  </si>
  <si>
    <r>
      <t xml:space="preserve">Из строки 301 - суммарная начальная (максимальная) цена контрактов по процедурам, проведенным для субъектов малого предпринимательства, социально ориентированных некоммерческих организаций, </t>
    </r>
    <r>
      <rPr>
        <b/>
        <sz val="11"/>
        <rFont val="Times New Roman"/>
        <family val="1"/>
      </rPr>
      <t>признанным несостоявшимися</t>
    </r>
  </si>
  <si>
    <r>
      <t xml:space="preserve">Из строки 101 - проведено конкурентных способов определения поставщиков (подрядчиков, исполнителей) (лотов) для субъектов малого предпринимательства, 
социально ориентированных некоммерческих организаций, </t>
    </r>
    <r>
      <rPr>
        <b/>
        <sz val="11"/>
        <rFont val="Times New Roman"/>
        <family val="1"/>
      </rPr>
      <t>признанных несостоявшимися</t>
    </r>
  </si>
  <si>
    <t>307</t>
  </si>
  <si>
    <r>
      <t xml:space="preserve">Из строки 101 -
проведено </t>
    </r>
    <r>
      <rPr>
        <b/>
        <sz val="11"/>
        <color indexed="8"/>
        <rFont val="Times New Roman"/>
        <family val="1"/>
      </rPr>
      <t xml:space="preserve">совместных </t>
    </r>
    <r>
      <rPr>
        <sz val="11"/>
        <color indexed="8"/>
        <rFont val="Times New Roman"/>
        <family val="1"/>
      </rPr>
      <t>конкурсов, аукционов (лотов)</t>
    </r>
  </si>
  <si>
    <r>
      <t xml:space="preserve">Из строки 204 - 
количество заявок, поданных для участия в </t>
    </r>
    <r>
      <rPr>
        <b/>
        <sz val="11"/>
        <color indexed="8"/>
        <rFont val="Times New Roman"/>
        <family val="1"/>
      </rPr>
      <t>совместных</t>
    </r>
    <r>
      <rPr>
        <sz val="11"/>
        <color indexed="8"/>
        <rFont val="Times New Roman"/>
        <family val="1"/>
      </rPr>
      <t xml:space="preserve"> конкурсах, аукционах, </t>
    </r>
    <r>
      <rPr>
        <b/>
        <sz val="11"/>
        <color indexed="8"/>
        <rFont val="Times New Roman"/>
        <family val="1"/>
      </rPr>
      <t>признанных несостоявшимися</t>
    </r>
  </si>
  <si>
    <r>
      <t xml:space="preserve">Из строки 201 - 
количество заявок, поданных для участия в </t>
    </r>
    <r>
      <rPr>
        <b/>
        <sz val="11"/>
        <color indexed="8"/>
        <rFont val="Times New Roman"/>
        <family val="1"/>
      </rPr>
      <t>совместных</t>
    </r>
    <r>
      <rPr>
        <sz val="11"/>
        <color indexed="8"/>
        <rFont val="Times New Roman"/>
        <family val="1"/>
      </rPr>
      <t xml:space="preserve"> конкурсах, аукционах</t>
    </r>
  </si>
  <si>
    <t>308</t>
  </si>
  <si>
    <r>
      <t xml:space="preserve">Из строки 101 -
количество </t>
    </r>
    <r>
      <rPr>
        <b/>
        <sz val="11"/>
        <color indexed="8"/>
        <rFont val="Times New Roman"/>
        <family val="1"/>
      </rPr>
      <t>несостоявшихся</t>
    </r>
    <r>
      <rPr>
        <sz val="11"/>
        <color indexed="8"/>
        <rFont val="Times New Roman"/>
        <family val="1"/>
      </rPr>
      <t xml:space="preserve"> способов определения поставщиков (подрядчиков, исполнителей) (лотов)</t>
    </r>
  </si>
  <si>
    <r>
      <t xml:space="preserve">Из строки 102 -
количество </t>
    </r>
    <r>
      <rPr>
        <b/>
        <sz val="11"/>
        <color indexed="8"/>
        <rFont val="Times New Roman"/>
        <family val="1"/>
      </rPr>
      <t>несостоявшихся</t>
    </r>
    <r>
      <rPr>
        <sz val="11"/>
        <color indexed="8"/>
        <rFont val="Times New Roman"/>
        <family val="1"/>
      </rPr>
      <t xml:space="preserve"> способов определения поставщиков (подрядчиков, исполнителей) (лотов), </t>
    </r>
    <r>
      <rPr>
        <b/>
        <sz val="11"/>
        <color indexed="8"/>
        <rFont val="Times New Roman"/>
        <family val="1"/>
      </rPr>
      <t>которые не привели к заключению контрактов</t>
    </r>
  </si>
  <si>
    <t>1.2. Количественные характеристики участников закупки товаров, работ, услуг для обеспечения государственных нужд</t>
  </si>
  <si>
    <r>
      <t xml:space="preserve">Из строки 302 - 
суммарная начальная (максимальная) цена контрактов (лотов) конкурсов, аукционов, запросов котировок, запросов предложений, </t>
    </r>
    <r>
      <rPr>
        <b/>
        <sz val="11"/>
        <rFont val="Times New Roman"/>
        <family val="1"/>
      </rPr>
      <t>признанных несостоявшимися, которые не привели к заключению контрактов</t>
    </r>
  </si>
  <si>
    <t>Из строки 209 - 
по причинам:                                                                                - участник не отвечал требованиям, установленным Законом</t>
  </si>
  <si>
    <r>
      <t xml:space="preserve">Из строки 102 - проведено конкурентных способов определения поставщиков (подрядчиков, исполнителей) (лотов) для субъектов малого предпринимательства, 
социально ориентированных некоммерческих организаций, </t>
    </r>
    <r>
      <rPr>
        <b/>
        <sz val="11"/>
        <rFont val="Times New Roman"/>
        <family val="1"/>
      </rPr>
      <t>признанных несостоявшимися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которые не привели к заключению контрактов</t>
    </r>
  </si>
  <si>
    <r>
      <t xml:space="preserve">Из строки 302 - суммарная начальная (максимальная) цена контрактов по процедурам, проведенным для субъектов малого предпринимательства, социально ориентированных некоммерческих организаций, </t>
    </r>
    <r>
      <rPr>
        <b/>
        <sz val="11"/>
        <rFont val="Times New Roman"/>
        <family val="1"/>
      </rPr>
      <t>признанным несостоявшимися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которые не привели к заключению контрактов</t>
    </r>
  </si>
  <si>
    <t>207</t>
  </si>
  <si>
    <t>Раздел 3. Количественные и стоимостные характеристики конкурентных способов определения поставщиков (подрядчиков, исполнителей) для обеспечения государственных нужд, проведенных с предоставлением преференций товарам, происходящим из государств - членов Евразийского экономического союза (ЕАЭС)</t>
  </si>
  <si>
    <t>1. Количество конкурентных способов определения поставщиков (подрядчиков, исполнителей), проведенных с предоставлением преференций товарам, происходящим из государств - членов ЕАЭС</t>
  </si>
  <si>
    <t>3.1. Количественная характеристика конкурсов, аукционов, запросов котировок, запросов предложений</t>
  </si>
  <si>
    <t>3.2. Количественная характеристика участников конкурсов, аукционов, запросов котировок, запросов предложений</t>
  </si>
  <si>
    <t>3.3. Стоимостная характеристика конкурсов, аукционов, запросов котировок, запросов предложений, тысяча рублей</t>
  </si>
  <si>
    <t>108</t>
  </si>
  <si>
    <t>Из строки 103: 
количество контрактов 
на поставку отечественных товаров</t>
  </si>
  <si>
    <t>Из строки 103 -
количество контрактов на поставку армянских товаров</t>
  </si>
  <si>
    <t xml:space="preserve">Из строки 103 -
количество контрактов на поставку белорусских товаров </t>
  </si>
  <si>
    <t>Из строки 103 -
количество контрактов на поставку казахстанских товаров</t>
  </si>
  <si>
    <t>1. Количество заявок, поданных на конкурентные способы определения поставщиков (подрядчиков, исполнителей), проведенные с предоставлением преференций товарам, происходящим из государств - членов ЕАЭС</t>
  </si>
  <si>
    <t>Из строки 203: 
заявок на поставку отечественных товаров</t>
  </si>
  <si>
    <t>208</t>
  </si>
  <si>
    <t>Из строки 203 -
заявок на поставку армянских товаров</t>
  </si>
  <si>
    <t xml:space="preserve">Из строки 203 -
заявок на поставку белорусских товаров </t>
  </si>
  <si>
    <t>Из строки 203 -
заявок на поставку казахстанских товаров</t>
  </si>
  <si>
    <t>1. Суммарная начальная (максимальная) цена контрактов (лотов) конкурентных способов определения поставщиков (подрядчиков, исполнителей), проведенных с предоставлением преференций товарам, происходящим из государств - членов ЕАЭС</t>
  </si>
  <si>
    <t>Из строки 303: 
стоимость заключенных контрактов на поставку отечественных товаров</t>
  </si>
  <si>
    <t>Из строки 303 -
стоимость заключенных контрактов на поставку армянских товаров</t>
  </si>
  <si>
    <t xml:space="preserve">Из строки 303 -
стоимость заключенных контрактов на поставку белорусских товаров </t>
  </si>
  <si>
    <t>Из строки 303 -
стоимость заключенных контрактов на поставку казахстанских товаров</t>
  </si>
  <si>
    <t>Наименование заказчика</t>
  </si>
  <si>
    <r>
      <t xml:space="preserve">Из строки 111 -
количество контрактов, заключенных по результатам </t>
    </r>
    <r>
      <rPr>
        <b/>
        <sz val="11"/>
        <color indexed="8"/>
        <rFont val="Times New Roman"/>
        <family val="1"/>
      </rPr>
      <t xml:space="preserve">несостоявшихся совместных </t>
    </r>
    <r>
      <rPr>
        <sz val="11"/>
        <color indexed="8"/>
        <rFont val="Times New Roman"/>
        <family val="1"/>
      </rPr>
      <t>конкурсов, аукционов</t>
    </r>
  </si>
  <si>
    <r>
      <t xml:space="preserve">Из строки 105 -
количество </t>
    </r>
    <r>
      <rPr>
        <b/>
        <sz val="11"/>
        <color indexed="8"/>
        <rFont val="Times New Roman"/>
        <family val="1"/>
      </rPr>
      <t>несостоявшихся совместных</t>
    </r>
    <r>
      <rPr>
        <sz val="11"/>
        <color indexed="8"/>
        <rFont val="Times New Roman"/>
        <family val="1"/>
      </rPr>
      <t xml:space="preserve"> конкурсов, аукционов (лотов)</t>
    </r>
  </si>
  <si>
    <r>
      <t xml:space="preserve">Из строки 109 -
количество контрактов, заключенных по результатам проведения </t>
    </r>
    <r>
      <rPr>
        <b/>
        <sz val="11"/>
        <color indexed="8"/>
        <rFont val="Times New Roman"/>
        <family val="1"/>
      </rPr>
      <t xml:space="preserve">совместных </t>
    </r>
    <r>
      <rPr>
        <sz val="11"/>
        <color indexed="8"/>
        <rFont val="Times New Roman"/>
        <family val="1"/>
      </rPr>
      <t>конкурсов, аукционов</t>
    </r>
  </si>
  <si>
    <t>Из строки 109 -
количество заключенных контрактов и договоров с отечественными участниками</t>
  </si>
  <si>
    <r>
      <t xml:space="preserve">Из строки 201 - 
количество заявок, поданных для участия в конкурентных способах определения поставщиков (подрядчиков, исполнителей), </t>
    </r>
    <r>
      <rPr>
        <b/>
        <sz val="11"/>
        <color indexed="8"/>
        <rFont val="Times New Roman"/>
        <family val="1"/>
      </rPr>
      <t>признанных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несостоявшимися </t>
    </r>
  </si>
  <si>
    <r>
      <t xml:space="preserve">Из строки 305 - 
суммарная начальная (максимальная) цена контрактов </t>
    </r>
    <r>
      <rPr>
        <b/>
        <sz val="11"/>
        <rFont val="Times New Roman"/>
        <family val="1"/>
      </rPr>
      <t xml:space="preserve">совместных </t>
    </r>
    <r>
      <rPr>
        <sz val="11"/>
        <rFont val="Times New Roman"/>
        <family val="1"/>
      </rPr>
      <t xml:space="preserve">конкурсов, аукционов (лотов), </t>
    </r>
    <r>
      <rPr>
        <b/>
        <sz val="11"/>
        <rFont val="Times New Roman"/>
        <family val="1"/>
      </rPr>
      <t>которые не привели к заключению контрактов из-за отказа от заключения контрактов</t>
    </r>
    <r>
      <rPr>
        <i/>
        <sz val="11"/>
        <rFont val="Times New Roman"/>
        <family val="1"/>
      </rPr>
      <t xml:space="preserve"> (не учитывается в строках 306 и 307)</t>
    </r>
  </si>
  <si>
    <r>
      <t xml:space="preserve">Из строки 309 -
стоимость контрактов, заключенных по результатам проведения </t>
    </r>
    <r>
      <rPr>
        <b/>
        <sz val="11"/>
        <rFont val="Times New Roman"/>
        <family val="1"/>
      </rPr>
      <t xml:space="preserve">совместных </t>
    </r>
    <r>
      <rPr>
        <sz val="11"/>
        <rFont val="Times New Roman"/>
        <family val="1"/>
      </rPr>
      <t>конкурсов, аукционов</t>
    </r>
  </si>
  <si>
    <r>
      <t xml:space="preserve">Из строки 311 -
стоимость контрактов, заключенных по результатам </t>
    </r>
    <r>
      <rPr>
        <b/>
        <sz val="11"/>
        <rFont val="Times New Roman"/>
        <family val="1"/>
      </rPr>
      <t>несостоявшихся совместных</t>
    </r>
    <r>
      <rPr>
        <sz val="11"/>
        <rFont val="Times New Roman"/>
        <family val="1"/>
      </rPr>
      <t xml:space="preserve"> конкурсов, аукционов</t>
    </r>
  </si>
  <si>
    <t>Из строки 309 - 
затраты заказчика по проведению способов определения поставщиков (подрядчиков, исполнителей)</t>
  </si>
  <si>
    <t>Из строки 309 - 
стоимость контрактов, заключенных с отечественными участниками закупки</t>
  </si>
  <si>
    <r>
      <t xml:space="preserve">Из строки 101 - количество способов определения поставщиков (подрядчиков, исполнителей), </t>
    </r>
    <r>
      <rPr>
        <b/>
        <sz val="11"/>
        <rFont val="Times New Roman"/>
        <family val="1"/>
      </rPr>
      <t>которые не привели к заключению контрактов из-за отказа от заключения контрактов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(не учитывается в строках 102 и 103)</t>
    </r>
  </si>
  <si>
    <r>
      <t xml:space="preserve">Из строки 101 -
количество </t>
    </r>
    <r>
      <rPr>
        <sz val="11"/>
        <color indexed="8"/>
        <rFont val="Times New Roman"/>
        <family val="1"/>
      </rPr>
      <t xml:space="preserve">способов определения поставщиков (подрядчиков, исполнителей) (лотов), </t>
    </r>
    <r>
      <rPr>
        <b/>
        <sz val="11"/>
        <color indexed="8"/>
        <rFont val="Times New Roman"/>
        <family val="1"/>
      </rPr>
      <t>которые не привели к заключению контрактов из-за отказа от заключения контрактов</t>
    </r>
    <r>
      <rPr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(не учитывается в строках 102 и 103)</t>
    </r>
  </si>
  <si>
    <r>
      <t xml:space="preserve">Из строки 106 -
количество </t>
    </r>
    <r>
      <rPr>
        <b/>
        <sz val="11"/>
        <color indexed="8"/>
        <rFont val="Times New Roman"/>
        <family val="1"/>
      </rPr>
      <t xml:space="preserve">несостоявшихся совместных </t>
    </r>
    <r>
      <rPr>
        <sz val="11"/>
        <color indexed="8"/>
        <rFont val="Times New Roman"/>
        <family val="1"/>
      </rPr>
      <t xml:space="preserve">конкурсов, аукционов (лотов), </t>
    </r>
    <r>
      <rPr>
        <b/>
        <sz val="11"/>
        <color indexed="8"/>
        <rFont val="Times New Roman"/>
        <family val="1"/>
      </rPr>
      <t>которые не привели к заключению контрактов</t>
    </r>
  </si>
  <si>
    <r>
      <t xml:space="preserve">Из строки 105 -
количество </t>
    </r>
    <r>
      <rPr>
        <b/>
        <sz val="11"/>
        <color indexed="8"/>
        <rFont val="Times New Roman"/>
        <family val="1"/>
      </rPr>
      <t xml:space="preserve">совместных </t>
    </r>
    <r>
      <rPr>
        <sz val="11"/>
        <color indexed="8"/>
        <rFont val="Times New Roman"/>
        <family val="1"/>
      </rPr>
      <t xml:space="preserve">конкурсов, аукционов (лотов), </t>
    </r>
    <r>
      <rPr>
        <b/>
        <sz val="11"/>
        <color indexed="8"/>
        <rFont val="Times New Roman"/>
        <family val="1"/>
      </rPr>
      <t xml:space="preserve">которые не привели к заключению контрактов из-за отказа  от заключения контрактов </t>
    </r>
    <r>
      <rPr>
        <i/>
        <sz val="11"/>
        <color indexed="8"/>
        <rFont val="Times New Roman"/>
        <family val="1"/>
      </rPr>
      <t>(не учитывается в строках 106 и 107)</t>
    </r>
  </si>
  <si>
    <r>
      <t xml:space="preserve">Из строки 109 -
количество заключенных контрактов по результатам </t>
    </r>
    <r>
      <rPr>
        <b/>
        <sz val="11"/>
        <color indexed="8"/>
        <rFont val="Times New Roman"/>
        <family val="1"/>
      </rPr>
      <t>несостоявшихся</t>
    </r>
    <r>
      <rPr>
        <sz val="11"/>
        <color indexed="8"/>
        <rFont val="Times New Roman"/>
        <family val="1"/>
      </rPr>
      <t xml:space="preserve"> способов определения поставщиков (подрядчиков, исполнителей)</t>
    </r>
  </si>
  <si>
    <r>
      <t xml:space="preserve">Из строки 301 - 
суммарная начальная (максимальная) цена контрактов (лотов), выставленных на </t>
    </r>
    <r>
      <rPr>
        <b/>
        <sz val="11"/>
        <rFont val="Times New Roman"/>
        <family val="1"/>
      </rPr>
      <t xml:space="preserve">совместные </t>
    </r>
    <r>
      <rPr>
        <sz val="11"/>
        <rFont val="Times New Roman"/>
        <family val="1"/>
      </rPr>
      <t>конкурсы, аукционы</t>
    </r>
  </si>
  <si>
    <r>
      <t xml:space="preserve">Из строки 305 - 
суммарная начальная (максимальная) цена контрактов (лотов) </t>
    </r>
    <r>
      <rPr>
        <b/>
        <sz val="11"/>
        <rFont val="Times New Roman"/>
        <family val="1"/>
      </rPr>
      <t xml:space="preserve">несостоявшихся совместных </t>
    </r>
    <r>
      <rPr>
        <sz val="11"/>
        <rFont val="Times New Roman"/>
        <family val="1"/>
      </rPr>
      <t xml:space="preserve">конкурсов, аукционов </t>
    </r>
  </si>
  <si>
    <r>
      <t xml:space="preserve">Из строки 306 - 
суммарная начальная (максимальная) цена контрактов (лотов) </t>
    </r>
    <r>
      <rPr>
        <b/>
        <sz val="11"/>
        <rFont val="Times New Roman"/>
        <family val="1"/>
      </rPr>
      <t xml:space="preserve">несостоявшихся совместных </t>
    </r>
    <r>
      <rPr>
        <sz val="11"/>
        <rFont val="Times New Roman"/>
        <family val="1"/>
      </rPr>
      <t xml:space="preserve">конкурсов, аукционов, </t>
    </r>
    <r>
      <rPr>
        <b/>
        <sz val="11"/>
        <rFont val="Times New Roman"/>
        <family val="1"/>
      </rPr>
      <t>которые не привели к заключению контрактов</t>
    </r>
  </si>
  <si>
    <r>
      <t xml:space="preserve">Из строки 309 - 
общая стоимость контрактов, заключенных по результатам </t>
    </r>
    <r>
      <rPr>
        <b/>
        <sz val="11"/>
        <rFont val="Times New Roman"/>
        <family val="1"/>
      </rPr>
      <t>несостоявшихся</t>
    </r>
    <r>
      <rPr>
        <sz val="11"/>
        <rFont val="Times New Roman"/>
        <family val="1"/>
      </rPr>
      <t xml:space="preserve"> конкурсов, аукционов, запросов котировок, запросов предложений</t>
    </r>
  </si>
  <si>
    <r>
      <t xml:space="preserve">Из строки 301 - 
суммарная начальная (максимальная) цена контрактов (лотов) конкурсов, аукционов, запросов котировок, запросов предложений, 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которые не привели к заключению контрактов из-за отказа от заключения контрактов </t>
    </r>
    <r>
      <rPr>
        <i/>
        <sz val="11"/>
        <rFont val="Times New Roman"/>
        <family val="1"/>
      </rPr>
      <t>(не учитывается в строках 302 и 303)</t>
    </r>
  </si>
  <si>
    <t>Из строки 103 -
количество контрактов на поставку кыргызских товаров</t>
  </si>
  <si>
    <t>Из строки 203 -
заявок на поставку кыргызских товаров</t>
  </si>
  <si>
    <t>Из строки 303 -
стоимость заключенных контрактов на поставку кыргызских товаров</t>
  </si>
  <si>
    <t>Из строки 201 - 
не допущено заявок к участию в определении поставщиков (подрядчиков, исполнителей)</t>
  </si>
  <si>
    <t>3. Количество обжалований по осуществлению закупок</t>
  </si>
  <si>
    <r>
      <t xml:space="preserve">Из строки 105 - количество заключенных контрактов с субъектами малого предпринимательства, социально ориентированными некоммерческими организациями </t>
    </r>
    <r>
      <rPr>
        <b/>
        <sz val="11"/>
        <rFont val="Times New Roman"/>
        <family val="1"/>
      </rPr>
      <t>по результатам несостоявшихся способов определения поставщиков</t>
    </r>
    <r>
      <rPr>
        <sz val="11"/>
        <rFont val="Times New Roman"/>
        <family val="1"/>
      </rPr>
      <t xml:space="preserve"> (подрядчиков, исполнителей)</t>
    </r>
  </si>
  <si>
    <r>
      <t xml:space="preserve">2. Количество заключенных контрактов с субъектами малого предпринимательства, 
социально ориентированными некоммерческими организациями </t>
    </r>
    <r>
      <rPr>
        <b/>
        <sz val="11"/>
        <rFont val="Times New Roman"/>
        <family val="1"/>
      </rPr>
      <t xml:space="preserve">по результатам конкурентных способов определения поставщиков </t>
    </r>
    <r>
      <rPr>
        <sz val="11"/>
        <rFont val="Times New Roman"/>
        <family val="1"/>
      </rPr>
      <t xml:space="preserve">(подрядчиков, исполнителей)                                                                </t>
    </r>
    <r>
      <rPr>
        <b/>
        <sz val="11"/>
        <rFont val="Times New Roman"/>
        <family val="1"/>
      </rPr>
      <t>(в т.ч. по п.25 ч.1 ст.93)</t>
    </r>
  </si>
  <si>
    <r>
      <t xml:space="preserve">2. Количество заявок участников, признанных победителями конкурентных способов определения поставщиков (подрядчиков, исполнителей)                                                                      </t>
    </r>
    <r>
      <rPr>
        <b/>
        <sz val="11"/>
        <color indexed="8"/>
        <rFont val="Times New Roman"/>
        <family val="1"/>
      </rPr>
      <t>(в т.ч. п.25 ч.1 ст.93)</t>
    </r>
  </si>
  <si>
    <t>Из стр. 201 - не допущено заявок к участию в определении поставщиков (подрядчиков, исполнителей)</t>
  </si>
  <si>
    <r>
      <t xml:space="preserve">2. Стоимость заключенных контрактов с субъектами малого предпринимательства, социально ориентированными некоммерческими организациями </t>
    </r>
    <r>
      <rPr>
        <b/>
        <sz val="11"/>
        <rFont val="Times New Roman"/>
        <family val="1"/>
      </rPr>
      <t>по результатам конкурентных способов определения поставщиков</t>
    </r>
    <r>
      <rPr>
        <sz val="11"/>
        <rFont val="Times New Roman"/>
        <family val="1"/>
      </rPr>
      <t xml:space="preserve"> (подрядчиков, исполнителей)                                                                                                     </t>
    </r>
    <r>
      <rPr>
        <b/>
        <sz val="11"/>
        <rFont val="Times New Roman"/>
        <family val="1"/>
      </rPr>
      <t>(в т.ч. по п.25 ч.1 ст.93)</t>
    </r>
  </si>
  <si>
    <r>
      <t xml:space="preserve">Из строки 305 - стоимость заключенных контрактов с субъектами малого предпринимательства, социально ориентированными некоммерческими организациями </t>
    </r>
    <r>
      <rPr>
        <b/>
        <sz val="11"/>
        <rFont val="Times New Roman"/>
        <family val="1"/>
      </rPr>
      <t>по результатам несостоявшихся способов определения поставщиков</t>
    </r>
    <r>
      <rPr>
        <sz val="11"/>
        <rFont val="Times New Roman"/>
        <family val="1"/>
      </rPr>
      <t xml:space="preserve"> (подрядчиков, исполнителей)</t>
    </r>
  </si>
  <si>
    <t>3. Стоимость заключенных контрактов с субъектами малого предпринимательства, социально ориентированными некоммерческими организациями, привлекаемыми к исполнению контрактов в качестве субподрядчиков, соисполнителей</t>
  </si>
  <si>
    <t>Из строки 101 - количество конкурентных способов определения поставщиков (подрядчиков, исполнителей), на которых были предоставлены преференции товарам, происходящим из государств - членов ЕАЭС</t>
  </si>
  <si>
    <t>2. Количество контрактов,  заключенных по результатам конкурентных способов опредления поставщиков (подрядчиков, исполнителей), на которых были предоставлены преференции товарам,  происходящим из государств - членов ЕАЭС</t>
  </si>
  <si>
    <t>Из строки 201 - количество заявок, поданных на конкурентные способы определения поставщиков (подрядчиков, исполнителей), на которых были предоставлены преференции товарам, происходящим из государств - членов ЕАЭС</t>
  </si>
  <si>
    <t>2. Количество заявок, выигравших конкурентные способы определения поставщиков (подрядчиков, исполнителей), на которых были предоставлены преференции  товарам, происходящим из государств - членов ЕАЭС</t>
  </si>
  <si>
    <t>Из строки 301 - суммарная начальная (максимальная) цена контрактов (лотов) конкурентных способов определения поставщиков (подрядчиков, исполнителей), на которых были предоставлены преференции товарам, происходящим из государств - членов ЕАЭС</t>
  </si>
  <si>
    <t>2. Стоимость заключенных контрактов по результатам конкурентных способов опредления поставщиков (подрядчиков, исполнителей) на которых были предоставлены преференции товарам,  происходящим из государств - членов ЕАЭС</t>
  </si>
  <si>
    <r>
      <t xml:space="preserve">2. Количество заявок участников, выигравших конкурентные способы определения поставщиков (подрядчиков, исполнителей)                                                                 </t>
    </r>
    <r>
      <rPr>
        <b/>
        <sz val="11"/>
        <rFont val="Times New Roman"/>
        <family val="1"/>
      </rPr>
      <t>(в т.ч. по п.25 ч.1 ст.93)</t>
    </r>
  </si>
  <si>
    <t>1.4.  Количество участников закупок, единиц</t>
  </si>
  <si>
    <t>1. Экономия по состоявшимся процедурам закупок</t>
  </si>
  <si>
    <t>2. Экономия по несостоявшимся процедурам закупок</t>
  </si>
  <si>
    <t>Из строки 201 - 
отозвано заявок участниками закупок</t>
  </si>
  <si>
    <t>Из строки 201 - 
заявок участников, не явившихся на процедуру или не подавших ценового предложения</t>
  </si>
  <si>
    <t xml:space="preserve">Из строки 215 - 
заявок отечественных участников </t>
  </si>
  <si>
    <t>Из строки 215 - 
количество заявок участников, признанных победителями конкурсов, аукционов, предложивших цену контракта на двадцать пять и более процентов ниже начальной цены контракта</t>
  </si>
  <si>
    <t>Проверочные формулы по экономии</t>
  </si>
  <si>
    <t>Из стр. 201 - отозвано заявок участниками закупок</t>
  </si>
  <si>
    <t>Из стр. 201 - заявок участников, не явившихся на процедуру или не подавших ценового предложения</t>
  </si>
  <si>
    <t>2.4.  Количество участников закупок, единиц</t>
  </si>
  <si>
    <r>
      <t xml:space="preserve">Разница между экономиями </t>
    </r>
    <r>
      <rPr>
        <u val="single"/>
        <sz val="11"/>
        <rFont val="Times New Roman"/>
        <family val="1"/>
      </rPr>
      <t>по состоявшимся процедурам закупок</t>
    </r>
    <r>
      <rPr>
        <sz val="11"/>
        <rFont val="Times New Roman"/>
        <family val="1"/>
      </rPr>
      <t xml:space="preserve"> по разделу 1 и по разделу 2, тысяча рублей </t>
    </r>
  </si>
  <si>
    <r>
      <t xml:space="preserve">Разница между экономиями </t>
    </r>
    <r>
      <rPr>
        <u val="single"/>
        <sz val="11"/>
        <rFont val="Times New Roman"/>
        <family val="1"/>
      </rPr>
      <t>по несостоявшимся процедурам закупок</t>
    </r>
    <r>
      <rPr>
        <sz val="11"/>
        <rFont val="Times New Roman"/>
        <family val="1"/>
      </rPr>
      <t xml:space="preserve"> по разделу 1 и по разделу 2, тысяча рублей </t>
    </r>
  </si>
  <si>
    <t>1.5. Экономия по результатам конкурентных способов определения поставщиков и у единственного поставщика, тысяча рублей</t>
  </si>
  <si>
    <r>
      <t xml:space="preserve">Из строки 301 - 
суммарная начальная (максимальная) цена контрактов (лотов) конкурсов, аукционов, запросов котировок, запросов предложений, </t>
    </r>
    <r>
      <rPr>
        <b/>
        <sz val="11"/>
        <rFont val="Times New Roman"/>
        <family val="1"/>
      </rPr>
      <t>признанных несостоявшимися</t>
    </r>
  </si>
  <si>
    <t>1.6. Экономия по результатам конкурентных способов определения поставщиков, %</t>
  </si>
  <si>
    <r>
      <t xml:space="preserve">Из строки 301 - суммарная начальная (максимальная) цена контрактов по процедурам, проведенным для субъектов малого предпринимательства, социально ориентированных некоммерческих организаций, </t>
    </r>
    <r>
      <rPr>
        <b/>
        <sz val="11"/>
        <rFont val="Times New Roman"/>
        <family val="1"/>
      </rPr>
      <t>которые не привели к заключению контрактов из-за отказа от заключения контрактов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(не учитывается в строках 302 и 303)</t>
    </r>
  </si>
  <si>
    <t>2.5. Экономия по результатам конкурентных способов определения поставщиков и у единственного поставщика, тысяча рублей</t>
  </si>
  <si>
    <t>2.6. Экономия по результатам конкурентных способов определения поставщиков, %</t>
  </si>
  <si>
    <t>1. Расчетное количество допущенных заявок</t>
  </si>
  <si>
    <t>2. Фактическое количество допущенных заявок</t>
  </si>
  <si>
    <r>
      <t>3. Разница между фактическим количеством допущенных заявок и расчетным количеством допущенных заявок</t>
    </r>
    <r>
      <rPr>
        <i/>
        <sz val="11"/>
        <rFont val="Times New Roman"/>
        <family val="1"/>
      </rPr>
      <t xml:space="preserve"> (строка 310 = строка 309 - строка 308)</t>
    </r>
  </si>
  <si>
    <t>3. Разница между фактическим количеством допущенных заявок и расчетным количеством допущенных заявок  (строка 325 = строка 324 - строка 323)</t>
  </si>
  <si>
    <t xml:space="preserve">СВЕДЕНИЯ ОБ ОПРЕДЕЛЕНИИ ПОСТАВЩИКОВ (ПОДРЯДЧИКОВ, ИСПОЛНИТЕЛЕЙ) ДЛЯ ОБЕСПЕЧЕНИЯ МУНИЦИПАЛЬНЫХ НУЖД </t>
  </si>
  <si>
    <t>за январь -  декабрь 2017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</si>
</sst>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10" xfId="0" applyNumberFormat="1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/>
    </xf>
    <xf numFmtId="3" fontId="49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7" fillId="0" borderId="0" xfId="52" applyFont="1" applyBorder="1" applyAlignment="1">
      <alignment/>
      <protection/>
    </xf>
    <xf numFmtId="49" fontId="3" fillId="0" borderId="0" xfId="0" applyNumberFormat="1" applyFont="1" applyFill="1" applyBorder="1" applyAlignment="1">
      <alignment/>
    </xf>
    <xf numFmtId="3" fontId="49" fillId="33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3" fontId="49" fillId="0" borderId="10" xfId="0" applyNumberFormat="1" applyFont="1" applyFill="1" applyBorder="1" applyAlignment="1" applyProtection="1">
      <alignment horizontal="center" vertical="center"/>
      <protection locked="0"/>
    </xf>
    <xf numFmtId="3" fontId="49" fillId="33" borderId="10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 applyProtection="1">
      <alignment horizontal="center" vertical="center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3" fontId="0" fillId="0" borderId="10" xfId="0" applyNumberFormat="1" applyFont="1" applyBorder="1" applyAlignment="1" applyProtection="1">
      <alignment horizontal="center" vertical="center"/>
      <protection locked="0"/>
    </xf>
    <xf numFmtId="3" fontId="0" fillId="0" borderId="10" xfId="0" applyNumberFormat="1" applyFont="1" applyFill="1" applyBorder="1" applyAlignment="1" applyProtection="1">
      <alignment horizontal="center" vertical="center"/>
      <protection locked="0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2" xfId="0" applyNumberFormat="1" applyFont="1" applyFill="1" applyBorder="1" applyAlignment="1" applyProtection="1">
      <alignment horizontal="left" vertical="center" wrapText="1"/>
      <protection/>
    </xf>
    <xf numFmtId="0" fontId="49" fillId="33" borderId="12" xfId="0" applyFont="1" applyFill="1" applyBorder="1" applyAlignment="1" applyProtection="1">
      <alignment horizontal="center" vertical="center"/>
      <protection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3" fontId="49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10" xfId="0" applyNumberFormat="1" applyFont="1" applyFill="1" applyBorder="1" applyAlignment="1" applyProtection="1">
      <alignment horizontal="left" vertical="center" wrapText="1"/>
      <protection/>
    </xf>
    <xf numFmtId="0" fontId="49" fillId="33" borderId="10" xfId="0" applyFont="1" applyFill="1" applyBorder="1" applyAlignment="1" applyProtection="1">
      <alignment horizontal="center" vertical="center"/>
      <protection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49" fillId="33" borderId="0" xfId="0" applyFont="1" applyFill="1" applyBorder="1" applyAlignment="1" applyProtection="1">
      <alignment horizontal="center" vertical="center"/>
      <protection/>
    </xf>
    <xf numFmtId="173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3" fontId="49" fillId="0" borderId="0" xfId="0" applyNumberFormat="1" applyFont="1" applyFill="1" applyBorder="1" applyAlignment="1">
      <alignment horizontal="center" vertical="center"/>
    </xf>
    <xf numFmtId="0" fontId="52" fillId="33" borderId="0" xfId="0" applyFont="1" applyFill="1" applyBorder="1" applyAlignment="1" applyProtection="1">
      <alignment vertical="center" wrapText="1"/>
      <protection/>
    </xf>
    <xf numFmtId="3" fontId="5" fillId="33" borderId="0" xfId="0" applyNumberFormat="1" applyFont="1" applyFill="1" applyBorder="1" applyAlignment="1" applyProtection="1">
      <alignment horizontal="center" vertical="center" wrapText="1"/>
      <protection/>
    </xf>
    <xf numFmtId="3" fontId="49" fillId="33" borderId="0" xfId="0" applyNumberFormat="1" applyFont="1" applyFill="1" applyBorder="1" applyAlignment="1" applyProtection="1">
      <alignment horizontal="center" vertical="center"/>
      <protection/>
    </xf>
    <xf numFmtId="173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49" fillId="33" borderId="10" xfId="0" applyFont="1" applyFill="1" applyBorder="1" applyAlignment="1" applyProtection="1">
      <alignment horizontal="center" vertical="center" wrapText="1"/>
      <protection/>
    </xf>
    <xf numFmtId="3" fontId="49" fillId="33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Border="1" applyAlignment="1">
      <alignment horizontal="right" vertical="center" wrapText="1"/>
    </xf>
    <xf numFmtId="0" fontId="54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/>
    </xf>
    <xf numFmtId="0" fontId="52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horizontal="center" vertical="top" wrapText="1"/>
    </xf>
    <xf numFmtId="0" fontId="52" fillId="33" borderId="10" xfId="0" applyFont="1" applyFill="1" applyBorder="1" applyAlignment="1" applyProtection="1">
      <alignment horizontal="center" vertical="center" wrapText="1"/>
      <protection/>
    </xf>
    <xf numFmtId="0" fontId="52" fillId="33" borderId="13" xfId="0" applyFont="1" applyFill="1" applyBorder="1" applyAlignment="1" applyProtection="1">
      <alignment horizontal="center" vertical="center" wrapText="1"/>
      <protection/>
    </xf>
    <xf numFmtId="0" fontId="52" fillId="33" borderId="14" xfId="0" applyFont="1" applyFill="1" applyBorder="1" applyAlignment="1" applyProtection="1">
      <alignment horizontal="center" vertical="center" wrapText="1"/>
      <protection/>
    </xf>
    <xf numFmtId="0" fontId="52" fillId="33" borderId="15" xfId="0" applyFont="1" applyFill="1" applyBorder="1" applyAlignment="1" applyProtection="1">
      <alignment horizontal="center" vertical="center" wrapText="1"/>
      <protection/>
    </xf>
    <xf numFmtId="0" fontId="3" fillId="0" borderId="0" xfId="52" applyFont="1" applyBorder="1" applyAlignment="1">
      <alignment horizontal="left"/>
      <protection/>
    </xf>
    <xf numFmtId="0" fontId="50" fillId="0" borderId="0" xfId="0" applyFont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view="pageBreakPreview" zoomScale="70" zoomScaleNormal="70" zoomScaleSheetLayoutView="70" zoomScalePageLayoutView="0" workbookViewId="0" topLeftCell="A1">
      <pane ySplit="12" topLeftCell="A88" activePane="bottomLeft" state="frozen"/>
      <selection pane="topLeft" activeCell="A1" sqref="A1"/>
      <selection pane="bottomLeft" activeCell="C76" sqref="C76"/>
    </sheetView>
  </sheetViews>
  <sheetFormatPr defaultColWidth="9.140625" defaultRowHeight="15"/>
  <cols>
    <col min="1" max="1" width="40.57421875" style="0" customWidth="1"/>
    <col min="2" max="2" width="8.7109375" style="0" customWidth="1"/>
    <col min="3" max="3" width="12.421875" style="0" customWidth="1"/>
    <col min="4" max="4" width="11.7109375" style="0" customWidth="1"/>
    <col min="5" max="5" width="16.140625" style="0" customWidth="1"/>
    <col min="6" max="6" width="13.28125" style="0" customWidth="1"/>
    <col min="7" max="7" width="11.00390625" style="0" customWidth="1"/>
    <col min="8" max="8" width="9.140625" style="0" customWidth="1"/>
    <col min="9" max="9" width="14.28125" style="0" customWidth="1"/>
    <col min="10" max="10" width="11.8515625" style="0" customWidth="1"/>
    <col min="11" max="11" width="12.7109375" style="0" customWidth="1"/>
    <col min="12" max="12" width="10.00390625" style="0" customWidth="1"/>
    <col min="13" max="14" width="15.7109375" style="0" customWidth="1"/>
    <col min="15" max="15" width="19.8515625" style="0" customWidth="1"/>
    <col min="16" max="16" width="16.421875" style="0" customWidth="1"/>
    <col min="17" max="97" width="9.140625" style="0" customWidth="1"/>
  </cols>
  <sheetData>
    <row r="1" spans="15:16" ht="30.75" customHeight="1">
      <c r="O1" s="63" t="s">
        <v>79</v>
      </c>
      <c r="P1" s="63"/>
    </row>
    <row r="2" spans="1:16" ht="18.75">
      <c r="A2" s="65" t="s">
        <v>180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8.75">
      <c r="A3" s="65" t="s">
        <v>181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6" ht="9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7.25" customHeight="1">
      <c r="A5" s="30" t="s">
        <v>117</v>
      </c>
      <c r="B5" s="75" t="s">
        <v>73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6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37.5" customHeight="1">
      <c r="A7" s="64" t="s">
        <v>77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1:16" ht="9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7.25" customHeight="1">
      <c r="A9" s="66" t="s">
        <v>0</v>
      </c>
      <c r="B9" s="66" t="s">
        <v>34</v>
      </c>
      <c r="C9" s="66" t="s">
        <v>1</v>
      </c>
      <c r="D9" s="67" t="s">
        <v>2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spans="1:16" ht="44.25" customHeight="1">
      <c r="A10" s="66"/>
      <c r="B10" s="66"/>
      <c r="C10" s="66"/>
      <c r="D10" s="67" t="s">
        <v>3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6" t="s">
        <v>31</v>
      </c>
      <c r="P10" s="66"/>
    </row>
    <row r="11" spans="1:16" ht="15">
      <c r="A11" s="66"/>
      <c r="B11" s="66"/>
      <c r="C11" s="66"/>
      <c r="D11" s="69" t="s">
        <v>4</v>
      </c>
      <c r="E11" s="69"/>
      <c r="F11" s="69"/>
      <c r="G11" s="69"/>
      <c r="H11" s="69"/>
      <c r="I11" s="69"/>
      <c r="J11" s="69"/>
      <c r="K11" s="69" t="s">
        <v>5</v>
      </c>
      <c r="L11" s="69"/>
      <c r="M11" s="70" t="s">
        <v>26</v>
      </c>
      <c r="N11" s="70" t="s">
        <v>30</v>
      </c>
      <c r="O11" s="70" t="s">
        <v>32</v>
      </c>
      <c r="P11" s="70" t="s">
        <v>6</v>
      </c>
    </row>
    <row r="12" spans="1:16" s="1" customFormat="1" ht="91.5" customHeight="1">
      <c r="A12" s="66"/>
      <c r="B12" s="66"/>
      <c r="C12" s="66"/>
      <c r="D12" s="4" t="s">
        <v>21</v>
      </c>
      <c r="E12" s="4" t="s">
        <v>22</v>
      </c>
      <c r="F12" s="4" t="s">
        <v>23</v>
      </c>
      <c r="G12" s="4" t="s">
        <v>24</v>
      </c>
      <c r="H12" s="4" t="s">
        <v>25</v>
      </c>
      <c r="I12" s="4" t="s">
        <v>27</v>
      </c>
      <c r="J12" s="4" t="s">
        <v>28</v>
      </c>
      <c r="K12" s="4" t="s">
        <v>29</v>
      </c>
      <c r="L12" s="4" t="s">
        <v>25</v>
      </c>
      <c r="M12" s="70"/>
      <c r="N12" s="70"/>
      <c r="O12" s="70"/>
      <c r="P12" s="70"/>
    </row>
    <row r="13" spans="1:16" ht="1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3">
        <v>16</v>
      </c>
    </row>
    <row r="14" spans="1:16" ht="24.75" customHeight="1">
      <c r="A14" s="68" t="s">
        <v>33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1:16" ht="75">
      <c r="A15" s="22" t="s">
        <v>62</v>
      </c>
      <c r="B15" s="23">
        <v>101</v>
      </c>
      <c r="C15" s="32">
        <f>SUM(D15:P15)</f>
        <v>2569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101</v>
      </c>
      <c r="L15" s="34">
        <v>0</v>
      </c>
      <c r="M15" s="34">
        <v>39</v>
      </c>
      <c r="N15" s="34">
        <v>0</v>
      </c>
      <c r="O15" s="34">
        <v>120</v>
      </c>
      <c r="P15" s="34">
        <v>2309</v>
      </c>
    </row>
    <row r="16" spans="1:16" ht="60">
      <c r="A16" s="22" t="s">
        <v>88</v>
      </c>
      <c r="B16" s="23">
        <v>102</v>
      </c>
      <c r="C16" s="32">
        <f>SUM(D16:N16)</f>
        <v>52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42</v>
      </c>
      <c r="L16" s="34">
        <v>0</v>
      </c>
      <c r="M16" s="34">
        <v>10</v>
      </c>
      <c r="N16" s="34">
        <v>0</v>
      </c>
      <c r="O16" s="34" t="s">
        <v>7</v>
      </c>
      <c r="P16" s="34" t="s">
        <v>7</v>
      </c>
    </row>
    <row r="17" spans="1:16" ht="75" customHeight="1">
      <c r="A17" s="22" t="s">
        <v>89</v>
      </c>
      <c r="B17" s="23">
        <v>103</v>
      </c>
      <c r="C17" s="32">
        <f>SUM(D17:N17)</f>
        <v>7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7</v>
      </c>
      <c r="L17" s="34">
        <v>0</v>
      </c>
      <c r="M17" s="34">
        <v>0</v>
      </c>
      <c r="N17" s="34">
        <v>0</v>
      </c>
      <c r="O17" s="34" t="s">
        <v>7</v>
      </c>
      <c r="P17" s="34" t="s">
        <v>7</v>
      </c>
    </row>
    <row r="18" spans="1:16" s="18" customFormat="1" ht="101.25" customHeight="1">
      <c r="A18" s="22" t="s">
        <v>129</v>
      </c>
      <c r="B18" s="23">
        <v>104</v>
      </c>
      <c r="C18" s="32">
        <f>SUM(D18:N18)</f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 t="s">
        <v>7</v>
      </c>
      <c r="P18" s="34" t="s">
        <v>7</v>
      </c>
    </row>
    <row r="19" spans="1:16" ht="45">
      <c r="A19" s="22" t="s">
        <v>84</v>
      </c>
      <c r="B19" s="23">
        <v>105</v>
      </c>
      <c r="C19" s="32">
        <f>SUM(D19:L19)</f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 t="s">
        <v>7</v>
      </c>
      <c r="N19" s="34" t="s">
        <v>7</v>
      </c>
      <c r="O19" s="34" t="s">
        <v>7</v>
      </c>
      <c r="P19" s="34" t="s">
        <v>7</v>
      </c>
    </row>
    <row r="20" spans="1:16" ht="45.75" customHeight="1">
      <c r="A20" s="22" t="s">
        <v>119</v>
      </c>
      <c r="B20" s="23">
        <v>106</v>
      </c>
      <c r="C20" s="32">
        <f>SUM(D20:L20)</f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 t="s">
        <v>7</v>
      </c>
      <c r="N20" s="34" t="s">
        <v>7</v>
      </c>
      <c r="O20" s="34" t="s">
        <v>7</v>
      </c>
      <c r="P20" s="34" t="s">
        <v>7</v>
      </c>
    </row>
    <row r="21" spans="1:16" ht="66" customHeight="1">
      <c r="A21" s="22" t="s">
        <v>130</v>
      </c>
      <c r="B21" s="23">
        <v>107</v>
      </c>
      <c r="C21" s="32">
        <f>SUM(D21:L21)</f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 t="s">
        <v>7</v>
      </c>
      <c r="N21" s="34" t="s">
        <v>7</v>
      </c>
      <c r="O21" s="34" t="s">
        <v>7</v>
      </c>
      <c r="P21" s="34" t="s">
        <v>7</v>
      </c>
    </row>
    <row r="22" spans="1:16" ht="89.25" customHeight="1">
      <c r="A22" s="22" t="s">
        <v>131</v>
      </c>
      <c r="B22" s="23">
        <v>108</v>
      </c>
      <c r="C22" s="32">
        <f>SUM(D22:L22)</f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 t="s">
        <v>7</v>
      </c>
      <c r="N22" s="34" t="s">
        <v>7</v>
      </c>
      <c r="O22" s="34" t="s">
        <v>7</v>
      </c>
      <c r="P22" s="34" t="s">
        <v>7</v>
      </c>
    </row>
    <row r="23" spans="1:16" ht="30">
      <c r="A23" s="22" t="s">
        <v>8</v>
      </c>
      <c r="B23" s="23">
        <v>109</v>
      </c>
      <c r="C23" s="32">
        <f>SUM(D23:P23)</f>
        <v>2562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94</v>
      </c>
      <c r="L23" s="34">
        <v>0</v>
      </c>
      <c r="M23" s="34">
        <v>39</v>
      </c>
      <c r="N23" s="34">
        <v>0</v>
      </c>
      <c r="O23" s="34">
        <v>120</v>
      </c>
      <c r="P23" s="34">
        <v>2309</v>
      </c>
    </row>
    <row r="24" spans="1:16" ht="75">
      <c r="A24" s="22" t="s">
        <v>132</v>
      </c>
      <c r="B24" s="23">
        <v>110</v>
      </c>
      <c r="C24" s="32">
        <f>SUM(D24:N24)</f>
        <v>53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43</v>
      </c>
      <c r="L24" s="34">
        <v>0</v>
      </c>
      <c r="M24" s="34">
        <v>10</v>
      </c>
      <c r="N24" s="34">
        <v>0</v>
      </c>
      <c r="O24" s="34" t="s">
        <v>7</v>
      </c>
      <c r="P24" s="34" t="s">
        <v>7</v>
      </c>
    </row>
    <row r="25" spans="1:16" ht="60">
      <c r="A25" s="22" t="s">
        <v>120</v>
      </c>
      <c r="B25" s="23">
        <v>111</v>
      </c>
      <c r="C25" s="32">
        <f>SUM(D25:L25)</f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 t="s">
        <v>7</v>
      </c>
      <c r="N25" s="34" t="s">
        <v>7</v>
      </c>
      <c r="O25" s="34" t="s">
        <v>7</v>
      </c>
      <c r="P25" s="34" t="s">
        <v>7</v>
      </c>
    </row>
    <row r="26" spans="1:16" ht="60">
      <c r="A26" s="22" t="s">
        <v>118</v>
      </c>
      <c r="B26" s="23">
        <v>112</v>
      </c>
      <c r="C26" s="32">
        <f>SUM(D26:L26)</f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 t="s">
        <v>7</v>
      </c>
      <c r="N26" s="34" t="s">
        <v>7</v>
      </c>
      <c r="O26" s="34" t="s">
        <v>7</v>
      </c>
      <c r="P26" s="34" t="s">
        <v>7</v>
      </c>
    </row>
    <row r="27" spans="1:16" ht="52.5" customHeight="1">
      <c r="A27" s="22" t="s">
        <v>121</v>
      </c>
      <c r="B27" s="23">
        <v>113</v>
      </c>
      <c r="C27" s="32">
        <f aca="true" t="shared" si="0" ref="C27:C35">SUM(D27:P27)</f>
        <v>2562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94</v>
      </c>
      <c r="L27" s="34">
        <v>0</v>
      </c>
      <c r="M27" s="34">
        <v>39</v>
      </c>
      <c r="N27" s="34">
        <v>0</v>
      </c>
      <c r="O27" s="34">
        <v>120</v>
      </c>
      <c r="P27" s="34">
        <v>2309</v>
      </c>
    </row>
    <row r="28" spans="1:16" ht="30">
      <c r="A28" s="22" t="s">
        <v>65</v>
      </c>
      <c r="B28" s="23">
        <v>114</v>
      </c>
      <c r="C28" s="32">
        <f t="shared" si="0"/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</row>
    <row r="29" spans="1:16" ht="15">
      <c r="A29" s="22" t="s">
        <v>9</v>
      </c>
      <c r="B29" s="23">
        <v>115</v>
      </c>
      <c r="C29" s="32">
        <f t="shared" si="0"/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</row>
    <row r="30" spans="1:16" ht="24.75" customHeight="1">
      <c r="A30" s="22" t="s">
        <v>72</v>
      </c>
      <c r="B30" s="23">
        <v>116</v>
      </c>
      <c r="C30" s="32">
        <f t="shared" si="0"/>
        <v>2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2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</row>
    <row r="31" spans="1:16" ht="23.25" customHeight="1">
      <c r="A31" s="22" t="s">
        <v>10</v>
      </c>
      <c r="B31" s="23">
        <v>117</v>
      </c>
      <c r="C31" s="32">
        <f t="shared" si="0"/>
        <v>11</v>
      </c>
      <c r="D31" s="35">
        <f>SUM(D32+D33+D34+D35)</f>
        <v>0</v>
      </c>
      <c r="E31" s="35">
        <f aca="true" t="shared" si="1" ref="E31:P31">SUM(E32+E33+E34+E35)</f>
        <v>0</v>
      </c>
      <c r="F31" s="35">
        <f t="shared" si="1"/>
        <v>0</v>
      </c>
      <c r="G31" s="35">
        <f t="shared" si="1"/>
        <v>0</v>
      </c>
      <c r="H31" s="35"/>
      <c r="I31" s="35"/>
      <c r="J31" s="35"/>
      <c r="K31" s="35">
        <f t="shared" si="1"/>
        <v>6</v>
      </c>
      <c r="L31" s="35"/>
      <c r="M31" s="35">
        <f t="shared" si="1"/>
        <v>5</v>
      </c>
      <c r="N31" s="35">
        <f t="shared" si="1"/>
        <v>0</v>
      </c>
      <c r="O31" s="35">
        <f t="shared" si="1"/>
        <v>0</v>
      </c>
      <c r="P31" s="35">
        <f t="shared" si="1"/>
        <v>0</v>
      </c>
    </row>
    <row r="32" spans="1:16" ht="30">
      <c r="A32" s="22" t="s">
        <v>66</v>
      </c>
      <c r="B32" s="23">
        <v>118</v>
      </c>
      <c r="C32" s="32">
        <f t="shared" si="0"/>
        <v>10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5</v>
      </c>
      <c r="L32" s="34">
        <v>0</v>
      </c>
      <c r="M32" s="34">
        <v>5</v>
      </c>
      <c r="N32" s="34">
        <v>0</v>
      </c>
      <c r="O32" s="34">
        <v>0</v>
      </c>
      <c r="P32" s="34">
        <v>0</v>
      </c>
    </row>
    <row r="33" spans="1:16" ht="30">
      <c r="A33" s="22" t="s">
        <v>11</v>
      </c>
      <c r="B33" s="23">
        <v>119</v>
      </c>
      <c r="C33" s="32">
        <f t="shared" si="0"/>
        <v>1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1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</row>
    <row r="34" spans="1:16" ht="48" customHeight="1">
      <c r="A34" s="22" t="s">
        <v>12</v>
      </c>
      <c r="B34" s="23">
        <v>120</v>
      </c>
      <c r="C34" s="32">
        <f t="shared" si="0"/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</row>
    <row r="35" spans="1:16" ht="15">
      <c r="A35" s="22" t="s">
        <v>13</v>
      </c>
      <c r="B35" s="23">
        <v>121</v>
      </c>
      <c r="C35" s="32">
        <f t="shared" si="0"/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</row>
    <row r="36" spans="1:16" ht="60">
      <c r="A36" s="22" t="s">
        <v>14</v>
      </c>
      <c r="B36" s="23">
        <v>122</v>
      </c>
      <c r="C36" s="32">
        <f>SUM(D36:N36)</f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 t="s">
        <v>7</v>
      </c>
      <c r="P36" s="34" t="s">
        <v>7</v>
      </c>
    </row>
    <row r="37" spans="1:16" s="18" customFormat="1" ht="24.75" customHeight="1">
      <c r="A37" s="68" t="s">
        <v>90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1:16" ht="34.5" customHeight="1">
      <c r="A38" s="22" t="s">
        <v>15</v>
      </c>
      <c r="B38" s="23">
        <v>201</v>
      </c>
      <c r="C38" s="32">
        <f>SUM(D38:N38)</f>
        <v>412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308</v>
      </c>
      <c r="L38" s="34">
        <v>0</v>
      </c>
      <c r="M38" s="34">
        <v>104</v>
      </c>
      <c r="N38" s="34">
        <v>0</v>
      </c>
      <c r="O38" s="24" t="s">
        <v>7</v>
      </c>
      <c r="P38" s="24" t="s">
        <v>7</v>
      </c>
    </row>
    <row r="39" spans="1:16" ht="79.5" customHeight="1">
      <c r="A39" s="22" t="s">
        <v>122</v>
      </c>
      <c r="B39" s="23">
        <v>202</v>
      </c>
      <c r="C39" s="32">
        <f>SUM(D39:N39)</f>
        <v>166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155</v>
      </c>
      <c r="L39" s="34">
        <v>0</v>
      </c>
      <c r="M39" s="34">
        <v>11</v>
      </c>
      <c r="N39" s="34">
        <v>0</v>
      </c>
      <c r="O39" s="24" t="s">
        <v>7</v>
      </c>
      <c r="P39" s="24" t="s">
        <v>7</v>
      </c>
    </row>
    <row r="40" spans="1:16" ht="77.25" customHeight="1">
      <c r="A40" s="22" t="s">
        <v>16</v>
      </c>
      <c r="B40" s="23">
        <v>203</v>
      </c>
      <c r="C40" s="32">
        <f>SUM(D40:L40)</f>
        <v>20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20</v>
      </c>
      <c r="L40" s="34">
        <v>0</v>
      </c>
      <c r="M40" s="34" t="s">
        <v>7</v>
      </c>
      <c r="N40" s="34" t="s">
        <v>7</v>
      </c>
      <c r="O40" s="24" t="s">
        <v>7</v>
      </c>
      <c r="P40" s="24" t="s">
        <v>7</v>
      </c>
    </row>
    <row r="41" spans="1:16" ht="50.25" customHeight="1">
      <c r="A41" s="22" t="s">
        <v>86</v>
      </c>
      <c r="B41" s="23">
        <v>204</v>
      </c>
      <c r="C41" s="32">
        <f>SUM(D41:L41)</f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 t="s">
        <v>7</v>
      </c>
      <c r="N41" s="34" t="s">
        <v>7</v>
      </c>
      <c r="O41" s="24" t="s">
        <v>7</v>
      </c>
      <c r="P41" s="24" t="s">
        <v>7</v>
      </c>
    </row>
    <row r="42" spans="1:16" ht="66.75" customHeight="1">
      <c r="A42" s="22" t="s">
        <v>85</v>
      </c>
      <c r="B42" s="23">
        <v>205</v>
      </c>
      <c r="C42" s="32">
        <f>SUM(D42:L42)</f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 t="s">
        <v>7</v>
      </c>
      <c r="N42" s="34" t="s">
        <v>7</v>
      </c>
      <c r="O42" s="24" t="s">
        <v>7</v>
      </c>
      <c r="P42" s="24" t="s">
        <v>7</v>
      </c>
    </row>
    <row r="43" spans="1:16" ht="30">
      <c r="A43" s="22" t="s">
        <v>17</v>
      </c>
      <c r="B43" s="23">
        <v>206</v>
      </c>
      <c r="C43" s="32">
        <f aca="true" t="shared" si="2" ref="C43:C52">SUM(D43:N43)</f>
        <v>412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308</v>
      </c>
      <c r="L43" s="34">
        <v>0</v>
      </c>
      <c r="M43" s="34">
        <v>104</v>
      </c>
      <c r="N43" s="34">
        <v>0</v>
      </c>
      <c r="O43" s="24" t="s">
        <v>7</v>
      </c>
      <c r="P43" s="24" t="s">
        <v>7</v>
      </c>
    </row>
    <row r="44" spans="1:16" ht="30">
      <c r="A44" s="22" t="s">
        <v>63</v>
      </c>
      <c r="B44" s="23">
        <v>207</v>
      </c>
      <c r="C44" s="32">
        <f t="shared" si="2"/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24" t="s">
        <v>7</v>
      </c>
      <c r="P44" s="24" t="s">
        <v>7</v>
      </c>
    </row>
    <row r="45" spans="1:16" ht="15">
      <c r="A45" s="22" t="s">
        <v>18</v>
      </c>
      <c r="B45" s="23">
        <v>208</v>
      </c>
      <c r="C45" s="32">
        <f t="shared" si="2"/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24" t="s">
        <v>7</v>
      </c>
      <c r="P45" s="24" t="s">
        <v>7</v>
      </c>
    </row>
    <row r="46" spans="1:16" ht="48.75" customHeight="1">
      <c r="A46" s="22" t="s">
        <v>141</v>
      </c>
      <c r="B46" s="23">
        <v>209</v>
      </c>
      <c r="C46" s="32">
        <f t="shared" si="2"/>
        <v>13</v>
      </c>
      <c r="D46" s="32">
        <f>SUM(D47+D48+D49)</f>
        <v>0</v>
      </c>
      <c r="E46" s="32">
        <f>SUM(E47+E48+E49)</f>
        <v>0</v>
      </c>
      <c r="F46" s="32">
        <f>SUM(F47+F48+F49)</f>
        <v>0</v>
      </c>
      <c r="G46" s="32">
        <f>SUM(G47+G48+G49)</f>
        <v>0</v>
      </c>
      <c r="H46" s="32"/>
      <c r="I46" s="32"/>
      <c r="J46" s="32"/>
      <c r="K46" s="32">
        <f>SUM(K47+K48+K49)</f>
        <v>12</v>
      </c>
      <c r="L46" s="32"/>
      <c r="M46" s="32">
        <f>SUM(M47+M48+M49)</f>
        <v>1</v>
      </c>
      <c r="N46" s="32">
        <f>SUM(N47+N48+N49)</f>
        <v>0</v>
      </c>
      <c r="O46" s="24" t="s">
        <v>7</v>
      </c>
      <c r="P46" s="24" t="s">
        <v>7</v>
      </c>
    </row>
    <row r="47" spans="1:16" ht="60">
      <c r="A47" s="22" t="s">
        <v>92</v>
      </c>
      <c r="B47" s="23">
        <v>210</v>
      </c>
      <c r="C47" s="32">
        <f t="shared" si="2"/>
        <v>12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12</v>
      </c>
      <c r="L47" s="34">
        <v>0</v>
      </c>
      <c r="M47" s="34">
        <v>0</v>
      </c>
      <c r="N47" s="34">
        <v>0</v>
      </c>
      <c r="O47" s="24" t="s">
        <v>7</v>
      </c>
      <c r="P47" s="24" t="s">
        <v>7</v>
      </c>
    </row>
    <row r="48" spans="1:16" ht="30">
      <c r="A48" s="22" t="s">
        <v>19</v>
      </c>
      <c r="B48" s="23">
        <v>211</v>
      </c>
      <c r="C48" s="32">
        <f t="shared" si="2"/>
        <v>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24" t="s">
        <v>7</v>
      </c>
      <c r="P48" s="24" t="s">
        <v>7</v>
      </c>
    </row>
    <row r="49" spans="1:16" ht="36" customHeight="1">
      <c r="A49" s="22" t="s">
        <v>20</v>
      </c>
      <c r="B49" s="23">
        <v>212</v>
      </c>
      <c r="C49" s="32">
        <f t="shared" si="2"/>
        <v>1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1</v>
      </c>
      <c r="N49" s="34">
        <v>0</v>
      </c>
      <c r="O49" s="24" t="s">
        <v>7</v>
      </c>
      <c r="P49" s="24" t="s">
        <v>7</v>
      </c>
    </row>
    <row r="50" spans="1:16" ht="36" customHeight="1">
      <c r="A50" s="22" t="s">
        <v>160</v>
      </c>
      <c r="B50" s="23">
        <v>213</v>
      </c>
      <c r="C50" s="32">
        <f>SUM(D50:N50)</f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4" t="s">
        <v>7</v>
      </c>
      <c r="P50" s="24" t="s">
        <v>7</v>
      </c>
    </row>
    <row r="51" spans="1:16" ht="63.75" customHeight="1">
      <c r="A51" s="22" t="s">
        <v>161</v>
      </c>
      <c r="B51" s="23">
        <v>214</v>
      </c>
      <c r="C51" s="32">
        <f t="shared" si="2"/>
        <v>4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4</v>
      </c>
      <c r="L51" s="34">
        <v>0</v>
      </c>
      <c r="M51" s="34">
        <v>0</v>
      </c>
      <c r="N51" s="34">
        <v>0</v>
      </c>
      <c r="O51" s="24" t="s">
        <v>7</v>
      </c>
      <c r="P51" s="24" t="s">
        <v>7</v>
      </c>
    </row>
    <row r="52" spans="1:16" ht="78.75" customHeight="1">
      <c r="A52" s="22" t="s">
        <v>145</v>
      </c>
      <c r="B52" s="23">
        <v>215</v>
      </c>
      <c r="C52" s="32">
        <f t="shared" si="2"/>
        <v>131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94</v>
      </c>
      <c r="L52" s="34">
        <v>0</v>
      </c>
      <c r="M52" s="34">
        <v>37</v>
      </c>
      <c r="N52" s="34">
        <v>0</v>
      </c>
      <c r="O52" s="24" t="s">
        <v>7</v>
      </c>
      <c r="P52" s="24" t="s">
        <v>7</v>
      </c>
    </row>
    <row r="53" spans="1:16" ht="95.25" customHeight="1">
      <c r="A53" s="22" t="s">
        <v>163</v>
      </c>
      <c r="B53" s="23">
        <v>216</v>
      </c>
      <c r="C53" s="32">
        <f>SUM(D53:L53)</f>
        <v>2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2</v>
      </c>
      <c r="L53" s="34">
        <v>0</v>
      </c>
      <c r="M53" s="34" t="s">
        <v>7</v>
      </c>
      <c r="N53" s="34" t="s">
        <v>7</v>
      </c>
      <c r="O53" s="24" t="s">
        <v>7</v>
      </c>
      <c r="P53" s="24" t="s">
        <v>7</v>
      </c>
    </row>
    <row r="54" spans="1:16" ht="30">
      <c r="A54" s="22" t="s">
        <v>162</v>
      </c>
      <c r="B54" s="23">
        <v>217</v>
      </c>
      <c r="C54" s="32">
        <f>SUM(D54:N54)</f>
        <v>131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94</v>
      </c>
      <c r="L54" s="34">
        <v>0</v>
      </c>
      <c r="M54" s="34">
        <v>37</v>
      </c>
      <c r="N54" s="34">
        <v>0</v>
      </c>
      <c r="O54" s="24" t="s">
        <v>7</v>
      </c>
      <c r="P54" s="24" t="s">
        <v>7</v>
      </c>
    </row>
    <row r="55" spans="1:16" ht="30">
      <c r="A55" s="22" t="s">
        <v>78</v>
      </c>
      <c r="B55" s="23">
        <v>218</v>
      </c>
      <c r="C55" s="32">
        <f>SUM(D55:N55)</f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4" t="s">
        <v>7</v>
      </c>
      <c r="P55" s="24" t="s">
        <v>7</v>
      </c>
    </row>
    <row r="56" spans="1:16" ht="21.75" customHeight="1">
      <c r="A56" s="22" t="s">
        <v>18</v>
      </c>
      <c r="B56" s="23">
        <v>219</v>
      </c>
      <c r="C56" s="32">
        <f>SUM(D56:N56)</f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4" t="s">
        <v>7</v>
      </c>
      <c r="P56" s="24" t="s">
        <v>7</v>
      </c>
    </row>
    <row r="57" spans="1:16" ht="31.5" customHeight="1">
      <c r="A57" s="22" t="s">
        <v>142</v>
      </c>
      <c r="B57" s="23">
        <v>220</v>
      </c>
      <c r="C57" s="32">
        <f>SUM(D57:N57)</f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4" t="s">
        <v>7</v>
      </c>
      <c r="P57" s="24" t="s">
        <v>7</v>
      </c>
    </row>
    <row r="58" spans="1:16" ht="24.75" customHeight="1">
      <c r="A58" s="68" t="s">
        <v>44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1:16" ht="42" customHeight="1">
      <c r="A59" s="25" t="s">
        <v>35</v>
      </c>
      <c r="B59" s="23" t="s">
        <v>36</v>
      </c>
      <c r="C59" s="32">
        <f>SUM(D59:P59)</f>
        <v>279962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189003</v>
      </c>
      <c r="L59" s="36">
        <v>0</v>
      </c>
      <c r="M59" s="36">
        <v>10168</v>
      </c>
      <c r="N59" s="36">
        <v>0</v>
      </c>
      <c r="O59" s="36">
        <v>23016</v>
      </c>
      <c r="P59" s="36">
        <v>57775</v>
      </c>
    </row>
    <row r="60" spans="1:16" ht="76.5" customHeight="1">
      <c r="A60" s="25" t="s">
        <v>171</v>
      </c>
      <c r="B60" s="23">
        <v>302</v>
      </c>
      <c r="C60" s="32">
        <f>SUM(D60:N60)</f>
        <v>114077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111686</v>
      </c>
      <c r="L60" s="36">
        <v>0</v>
      </c>
      <c r="M60" s="36">
        <v>2391</v>
      </c>
      <c r="N60" s="36">
        <v>0</v>
      </c>
      <c r="O60" s="34" t="s">
        <v>7</v>
      </c>
      <c r="P60" s="34" t="s">
        <v>7</v>
      </c>
    </row>
    <row r="61" spans="1:16" ht="94.5" customHeight="1">
      <c r="A61" s="25" t="s">
        <v>91</v>
      </c>
      <c r="B61" s="23">
        <v>303</v>
      </c>
      <c r="C61" s="32">
        <f>SUM(D61:N61)</f>
        <v>15440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15440</v>
      </c>
      <c r="L61" s="36">
        <v>0</v>
      </c>
      <c r="M61" s="36">
        <v>0</v>
      </c>
      <c r="N61" s="36">
        <v>0</v>
      </c>
      <c r="O61" s="34" t="s">
        <v>7</v>
      </c>
      <c r="P61" s="34" t="s">
        <v>7</v>
      </c>
    </row>
    <row r="62" spans="1:16" ht="120" customHeight="1">
      <c r="A62" s="25" t="s">
        <v>137</v>
      </c>
      <c r="B62" s="23">
        <v>304</v>
      </c>
      <c r="C62" s="32">
        <f>SUM(D62:N62)</f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4" t="s">
        <v>7</v>
      </c>
      <c r="P62" s="34" t="s">
        <v>7</v>
      </c>
    </row>
    <row r="63" spans="1:16" ht="66.75" customHeight="1">
      <c r="A63" s="25" t="s">
        <v>133</v>
      </c>
      <c r="B63" s="23">
        <v>305</v>
      </c>
      <c r="C63" s="32">
        <f>SUM(D63:L63)</f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4" t="s">
        <v>7</v>
      </c>
      <c r="N63" s="34" t="s">
        <v>7</v>
      </c>
      <c r="O63" s="34" t="s">
        <v>7</v>
      </c>
      <c r="P63" s="34" t="s">
        <v>7</v>
      </c>
    </row>
    <row r="64" spans="1:16" ht="64.5" customHeight="1">
      <c r="A64" s="25" t="s">
        <v>134</v>
      </c>
      <c r="B64" s="23">
        <v>306</v>
      </c>
      <c r="C64" s="32">
        <f>SUM(D64:L64)</f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4" t="s">
        <v>7</v>
      </c>
      <c r="N64" s="34" t="s">
        <v>7</v>
      </c>
      <c r="O64" s="34" t="s">
        <v>7</v>
      </c>
      <c r="P64" s="34" t="s">
        <v>7</v>
      </c>
    </row>
    <row r="65" spans="1:16" s="18" customFormat="1" ht="90" customHeight="1">
      <c r="A65" s="25" t="s">
        <v>135</v>
      </c>
      <c r="B65" s="23">
        <v>307</v>
      </c>
      <c r="C65" s="32">
        <f>SUM(D65:L65)</f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4" t="s">
        <v>7</v>
      </c>
      <c r="N65" s="34" t="s">
        <v>7</v>
      </c>
      <c r="O65" s="34" t="s">
        <v>7</v>
      </c>
      <c r="P65" s="34" t="s">
        <v>7</v>
      </c>
    </row>
    <row r="66" spans="1:16" s="18" customFormat="1" ht="103.5" customHeight="1">
      <c r="A66" s="25" t="s">
        <v>123</v>
      </c>
      <c r="B66" s="23">
        <v>308</v>
      </c>
      <c r="C66" s="32">
        <f>SUM(D66:L66)</f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4" t="s">
        <v>7</v>
      </c>
      <c r="N66" s="34" t="s">
        <v>7</v>
      </c>
      <c r="O66" s="34" t="s">
        <v>7</v>
      </c>
      <c r="P66" s="34" t="s">
        <v>7</v>
      </c>
    </row>
    <row r="67" spans="1:16" ht="39.75" customHeight="1">
      <c r="A67" s="25" t="s">
        <v>41</v>
      </c>
      <c r="B67" s="23">
        <v>309</v>
      </c>
      <c r="C67" s="32">
        <f>SUM(D67:P67)</f>
        <v>253038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163480</v>
      </c>
      <c r="L67" s="36">
        <v>0</v>
      </c>
      <c r="M67" s="36">
        <v>8767</v>
      </c>
      <c r="N67" s="36">
        <v>0</v>
      </c>
      <c r="O67" s="36">
        <v>23016</v>
      </c>
      <c r="P67" s="36">
        <v>57775</v>
      </c>
    </row>
    <row r="68" spans="1:16" ht="81.75" customHeight="1">
      <c r="A68" s="25" t="s">
        <v>136</v>
      </c>
      <c r="B68" s="23">
        <v>310</v>
      </c>
      <c r="C68" s="32">
        <f>SUM(D68:N68)</f>
        <v>95907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93555</v>
      </c>
      <c r="L68" s="36">
        <v>0</v>
      </c>
      <c r="M68" s="36">
        <v>2352</v>
      </c>
      <c r="N68" s="36">
        <v>0</v>
      </c>
      <c r="O68" s="34" t="s">
        <v>7</v>
      </c>
      <c r="P68" s="34" t="s">
        <v>7</v>
      </c>
    </row>
    <row r="69" spans="1:16" ht="60">
      <c r="A69" s="25" t="s">
        <v>124</v>
      </c>
      <c r="B69" s="23">
        <v>311</v>
      </c>
      <c r="C69" s="32">
        <f>SUM(D69:L69)</f>
        <v>0</v>
      </c>
      <c r="D69" s="36">
        <v>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4" t="s">
        <v>7</v>
      </c>
      <c r="N69" s="34" t="s">
        <v>7</v>
      </c>
      <c r="O69" s="34" t="s">
        <v>7</v>
      </c>
      <c r="P69" s="34" t="s">
        <v>7</v>
      </c>
    </row>
    <row r="70" spans="1:16" ht="60">
      <c r="A70" s="25" t="s">
        <v>125</v>
      </c>
      <c r="B70" s="23">
        <v>312</v>
      </c>
      <c r="C70" s="32">
        <f>SUM(D70:L70)</f>
        <v>0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4" t="s">
        <v>7</v>
      </c>
      <c r="N70" s="34" t="s">
        <v>7</v>
      </c>
      <c r="O70" s="34" t="s">
        <v>7</v>
      </c>
      <c r="P70" s="34" t="s">
        <v>7</v>
      </c>
    </row>
    <row r="71" spans="1:16" ht="60">
      <c r="A71" s="25" t="s">
        <v>126</v>
      </c>
      <c r="B71" s="23">
        <v>313</v>
      </c>
      <c r="C71" s="32">
        <f aca="true" t="shared" si="3" ref="C71:C80">SUM(D71:P71)</f>
        <v>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</row>
    <row r="72" spans="1:16" ht="45">
      <c r="A72" s="25" t="s">
        <v>127</v>
      </c>
      <c r="B72" s="23">
        <v>314</v>
      </c>
      <c r="C72" s="32">
        <f t="shared" si="3"/>
        <v>253038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163480</v>
      </c>
      <c r="L72" s="36">
        <v>0</v>
      </c>
      <c r="M72" s="36">
        <v>8767</v>
      </c>
      <c r="N72" s="36">
        <v>0</v>
      </c>
      <c r="O72" s="36">
        <v>23016</v>
      </c>
      <c r="P72" s="36">
        <v>57775</v>
      </c>
    </row>
    <row r="73" spans="1:16" ht="30">
      <c r="A73" s="25" t="s">
        <v>67</v>
      </c>
      <c r="B73" s="23">
        <v>315</v>
      </c>
      <c r="C73" s="32">
        <f t="shared" si="3"/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</row>
    <row r="74" spans="1:16" ht="15">
      <c r="A74" s="25" t="s">
        <v>9</v>
      </c>
      <c r="B74" s="23">
        <v>316</v>
      </c>
      <c r="C74" s="32">
        <f t="shared" si="3"/>
        <v>0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</row>
    <row r="75" spans="1:16" ht="30">
      <c r="A75" s="25" t="s">
        <v>42</v>
      </c>
      <c r="B75" s="23">
        <v>317</v>
      </c>
      <c r="C75" s="32">
        <f t="shared" si="3"/>
        <v>663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587</v>
      </c>
      <c r="L75" s="36">
        <v>0</v>
      </c>
      <c r="M75" s="36">
        <v>76</v>
      </c>
      <c r="N75" s="36">
        <v>0</v>
      </c>
      <c r="O75" s="36">
        <v>0</v>
      </c>
      <c r="P75" s="36">
        <v>0</v>
      </c>
    </row>
    <row r="76" spans="1:16" ht="30">
      <c r="A76" s="25" t="s">
        <v>43</v>
      </c>
      <c r="B76" s="23">
        <v>318</v>
      </c>
      <c r="C76" s="32">
        <f t="shared" si="3"/>
        <v>19861</v>
      </c>
      <c r="D76" s="33">
        <f>SUM(D77+D78+D79+D80)</f>
        <v>0</v>
      </c>
      <c r="E76" s="33">
        <f>SUM(E77+E78+E79+E80)</f>
        <v>0</v>
      </c>
      <c r="F76" s="33">
        <f>SUM(F77+F78+F79+F80)</f>
        <v>0</v>
      </c>
      <c r="G76" s="33">
        <f>SUM(G77+G78+G79+G80)</f>
        <v>0</v>
      </c>
      <c r="H76" s="33"/>
      <c r="I76" s="33"/>
      <c r="J76" s="33"/>
      <c r="K76" s="33">
        <f>SUM(K77+K78+K79+K80)</f>
        <v>18862</v>
      </c>
      <c r="L76" s="33"/>
      <c r="M76" s="33">
        <f>SUM(M77+M78+M79+M80)</f>
        <v>999</v>
      </c>
      <c r="N76" s="33">
        <f>SUM(N77+N78+N79+N80)</f>
        <v>0</v>
      </c>
      <c r="O76" s="33">
        <f>SUM(O77+O78+O79+O80)</f>
        <v>0</v>
      </c>
      <c r="P76" s="33">
        <f>SUM(P77+P78+P79+P80)</f>
        <v>0</v>
      </c>
    </row>
    <row r="77" spans="1:16" ht="30">
      <c r="A77" s="25" t="s">
        <v>68</v>
      </c>
      <c r="B77" s="23">
        <v>319</v>
      </c>
      <c r="C77" s="32">
        <f t="shared" si="3"/>
        <v>17161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16162</v>
      </c>
      <c r="L77" s="36">
        <v>0</v>
      </c>
      <c r="M77" s="36">
        <v>999</v>
      </c>
      <c r="N77" s="36">
        <v>0</v>
      </c>
      <c r="O77" s="36">
        <v>0</v>
      </c>
      <c r="P77" s="36">
        <v>0</v>
      </c>
    </row>
    <row r="78" spans="1:16" ht="30">
      <c r="A78" s="25" t="s">
        <v>11</v>
      </c>
      <c r="B78" s="23">
        <v>320</v>
      </c>
      <c r="C78" s="32">
        <f t="shared" si="3"/>
        <v>2700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2700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</row>
    <row r="79" spans="1:16" ht="45">
      <c r="A79" s="25" t="s">
        <v>12</v>
      </c>
      <c r="B79" s="23">
        <v>321</v>
      </c>
      <c r="C79" s="32">
        <f t="shared" si="3"/>
        <v>0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</row>
    <row r="80" spans="1:16" ht="15">
      <c r="A80" s="25" t="s">
        <v>13</v>
      </c>
      <c r="B80" s="23">
        <v>322</v>
      </c>
      <c r="C80" s="32">
        <f t="shared" si="3"/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</row>
    <row r="81" spans="1:3" ht="23.25" customHeight="1">
      <c r="A81" s="1"/>
      <c r="B81" s="5"/>
      <c r="C81" s="1"/>
    </row>
    <row r="82" spans="1:16" s="1" customFormat="1" ht="27" customHeight="1">
      <c r="A82" s="72" t="s">
        <v>157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4"/>
    </row>
    <row r="83" spans="1:16" s="1" customFormat="1" ht="27" customHeight="1">
      <c r="A83" s="44" t="s">
        <v>176</v>
      </c>
      <c r="B83" s="45">
        <v>323</v>
      </c>
      <c r="C83" s="61">
        <f>(((C15-C16-C18-O15-P15)*2)+C18)+((C16-C17)*1)</f>
        <v>221</v>
      </c>
      <c r="D83" s="61">
        <f aca="true" t="shared" si="4" ref="D83:N83">(((D15-D16-D18)*2)+D18)+((D16-D17)*1)</f>
        <v>0</v>
      </c>
      <c r="E83" s="61">
        <f t="shared" si="4"/>
        <v>0</v>
      </c>
      <c r="F83" s="61">
        <f t="shared" si="4"/>
        <v>0</v>
      </c>
      <c r="G83" s="61">
        <f t="shared" si="4"/>
        <v>0</v>
      </c>
      <c r="H83" s="61"/>
      <c r="I83" s="61"/>
      <c r="J83" s="61"/>
      <c r="K83" s="61">
        <f t="shared" si="4"/>
        <v>153</v>
      </c>
      <c r="L83" s="61"/>
      <c r="M83" s="61">
        <f t="shared" si="4"/>
        <v>68</v>
      </c>
      <c r="N83" s="61">
        <f t="shared" si="4"/>
        <v>0</v>
      </c>
      <c r="O83" s="47" t="s">
        <v>7</v>
      </c>
      <c r="P83" s="47" t="s">
        <v>7</v>
      </c>
    </row>
    <row r="84" spans="1:16" s="1" customFormat="1" ht="31.5" customHeight="1">
      <c r="A84" s="44" t="s">
        <v>177</v>
      </c>
      <c r="B84" s="49">
        <v>324</v>
      </c>
      <c r="C84" s="62">
        <f>C38-C46-C50-C51</f>
        <v>395</v>
      </c>
      <c r="D84" s="62">
        <f aca="true" t="shared" si="5" ref="D84:N84">D38-D46-D50-D51</f>
        <v>0</v>
      </c>
      <c r="E84" s="62">
        <f t="shared" si="5"/>
        <v>0</v>
      </c>
      <c r="F84" s="62">
        <f t="shared" si="5"/>
        <v>0</v>
      </c>
      <c r="G84" s="62">
        <f t="shared" si="5"/>
        <v>0</v>
      </c>
      <c r="H84" s="62"/>
      <c r="I84" s="62"/>
      <c r="J84" s="62"/>
      <c r="K84" s="62">
        <f t="shared" si="5"/>
        <v>292</v>
      </c>
      <c r="L84" s="62"/>
      <c r="M84" s="62">
        <f t="shared" si="5"/>
        <v>103</v>
      </c>
      <c r="N84" s="62">
        <f t="shared" si="5"/>
        <v>0</v>
      </c>
      <c r="O84" s="47" t="s">
        <v>7</v>
      </c>
      <c r="P84" s="47" t="s">
        <v>7</v>
      </c>
    </row>
    <row r="85" spans="1:16" ht="63" customHeight="1">
      <c r="A85" s="44" t="s">
        <v>179</v>
      </c>
      <c r="B85" s="49">
        <v>325</v>
      </c>
      <c r="C85" s="46">
        <f>C84-C83</f>
        <v>174</v>
      </c>
      <c r="D85" s="46">
        <f aca="true" t="shared" si="6" ref="D85:N85">D84-D83</f>
        <v>0</v>
      </c>
      <c r="E85" s="46">
        <f t="shared" si="6"/>
        <v>0</v>
      </c>
      <c r="F85" s="46">
        <f t="shared" si="6"/>
        <v>0</v>
      </c>
      <c r="G85" s="46">
        <f t="shared" si="6"/>
        <v>0</v>
      </c>
      <c r="H85" s="46"/>
      <c r="I85" s="46"/>
      <c r="J85" s="46"/>
      <c r="K85" s="46">
        <f t="shared" si="6"/>
        <v>139</v>
      </c>
      <c r="L85" s="46"/>
      <c r="M85" s="46">
        <f t="shared" si="6"/>
        <v>35</v>
      </c>
      <c r="N85" s="46">
        <f t="shared" si="6"/>
        <v>0</v>
      </c>
      <c r="O85" s="47" t="s">
        <v>7</v>
      </c>
      <c r="P85" s="47" t="s">
        <v>7</v>
      </c>
    </row>
    <row r="86" spans="1:16" ht="27" customHeight="1">
      <c r="A86" s="71" t="s">
        <v>170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</row>
    <row r="87" spans="1:16" ht="30.75" customHeight="1">
      <c r="A87" s="48" t="s">
        <v>158</v>
      </c>
      <c r="B87" s="51">
        <v>326</v>
      </c>
      <c r="C87" s="50">
        <f>(C59-C60-C62-O59-P59)-(C67-C68-O67-P67)</f>
        <v>8754</v>
      </c>
      <c r="D87" s="50">
        <f>(D59-D60-D62)-(D67-D68)</f>
        <v>0</v>
      </c>
      <c r="E87" s="50">
        <f>(E59-E60-E62)-(E67-E68)</f>
        <v>0</v>
      </c>
      <c r="F87" s="50">
        <f>(F59-F60-F62)-(F67-F68)</f>
        <v>0</v>
      </c>
      <c r="G87" s="50">
        <f>(G59-G60-G62)-(G67-G68)</f>
        <v>0</v>
      </c>
      <c r="H87" s="50"/>
      <c r="I87" s="50"/>
      <c r="J87" s="50"/>
      <c r="K87" s="50">
        <f>(K59-K60-K62)-(K67-K68)</f>
        <v>7392</v>
      </c>
      <c r="L87" s="50"/>
      <c r="M87" s="50">
        <f>(M59-M60-M62)-(M67-M68)</f>
        <v>1362</v>
      </c>
      <c r="N87" s="50">
        <f>(N59-N60-N62)-(N67-N68)</f>
        <v>0</v>
      </c>
      <c r="O87" s="50">
        <f>O59-O67</f>
        <v>0</v>
      </c>
      <c r="P87" s="50">
        <f>P59-P67</f>
        <v>0</v>
      </c>
    </row>
    <row r="88" spans="1:16" ht="32.25" customHeight="1">
      <c r="A88" s="48" t="s">
        <v>159</v>
      </c>
      <c r="B88" s="49">
        <v>327</v>
      </c>
      <c r="C88" s="50">
        <f>(C60-C61)-C68</f>
        <v>2730</v>
      </c>
      <c r="D88" s="50">
        <f>(D60-D61)-D68</f>
        <v>0</v>
      </c>
      <c r="E88" s="50">
        <f>(E60-E61)-E68</f>
        <v>0</v>
      </c>
      <c r="F88" s="50">
        <f>(F60-F61)-F68</f>
        <v>0</v>
      </c>
      <c r="G88" s="50">
        <f>(G60-G61)-G68</f>
        <v>0</v>
      </c>
      <c r="H88" s="50"/>
      <c r="I88" s="50"/>
      <c r="J88" s="50"/>
      <c r="K88" s="50">
        <f>(K60-K61)-K68</f>
        <v>2691</v>
      </c>
      <c r="L88" s="50"/>
      <c r="M88" s="50">
        <f>(M60-M61)-M68</f>
        <v>39</v>
      </c>
      <c r="N88" s="50">
        <f>(N60-N61)-N68</f>
        <v>0</v>
      </c>
      <c r="O88" s="35" t="s">
        <v>7</v>
      </c>
      <c r="P88" s="35" t="s">
        <v>7</v>
      </c>
    </row>
    <row r="89" spans="1:16" ht="27" customHeight="1">
      <c r="A89" s="71" t="s">
        <v>172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</row>
    <row r="90" spans="1:16" ht="34.5" customHeight="1">
      <c r="A90" s="48" t="s">
        <v>158</v>
      </c>
      <c r="B90" s="49">
        <v>328</v>
      </c>
      <c r="C90" s="52">
        <f>C87/(C59-C60-C62-O59-P59)</f>
        <v>0.1028744682351282</v>
      </c>
      <c r="D90" s="52" t="e">
        <f>D87/(D59-D60-D62)</f>
        <v>#DIV/0!</v>
      </c>
      <c r="E90" s="52" t="e">
        <f>E87/(E59-E60-E62)</f>
        <v>#DIV/0!</v>
      </c>
      <c r="F90" s="52" t="e">
        <f>F87/(F59-F60-F62)</f>
        <v>#DIV/0!</v>
      </c>
      <c r="G90" s="52" t="e">
        <f>G87/(G59-G60-G62)</f>
        <v>#DIV/0!</v>
      </c>
      <c r="H90" s="52"/>
      <c r="I90" s="52"/>
      <c r="J90" s="52"/>
      <c r="K90" s="52">
        <f>K87/(K59-K60-K62)</f>
        <v>0.09560639962750754</v>
      </c>
      <c r="L90" s="52"/>
      <c r="M90" s="52">
        <f>M87/(M59-M60-M62)</f>
        <v>0.17513179889417513</v>
      </c>
      <c r="N90" s="52" t="e">
        <f>N87/(N59-N60-N62)</f>
        <v>#DIV/0!</v>
      </c>
      <c r="O90" s="35" t="s">
        <v>7</v>
      </c>
      <c r="P90" s="35" t="s">
        <v>7</v>
      </c>
    </row>
    <row r="91" spans="1:16" ht="33.75" customHeight="1">
      <c r="A91" s="48" t="s">
        <v>159</v>
      </c>
      <c r="B91" s="49">
        <v>329</v>
      </c>
      <c r="C91" s="52">
        <f>C88/(C60-C61)</f>
        <v>0.027677240791994892</v>
      </c>
      <c r="D91" s="52" t="e">
        <f>D88/(D60-D61)</f>
        <v>#DIV/0!</v>
      </c>
      <c r="E91" s="52" t="e">
        <f>E88/(E60-E61)</f>
        <v>#DIV/0!</v>
      </c>
      <c r="F91" s="52" t="e">
        <f>F88/(F60-F61)</f>
        <v>#DIV/0!</v>
      </c>
      <c r="G91" s="52" t="e">
        <f>G88/(G60-G61)</f>
        <v>#DIV/0!</v>
      </c>
      <c r="H91" s="52"/>
      <c r="I91" s="52"/>
      <c r="J91" s="52"/>
      <c r="K91" s="52">
        <f>K88/(K60-K61)</f>
        <v>0.027959603515990274</v>
      </c>
      <c r="L91" s="52"/>
      <c r="M91" s="52">
        <f>M88/(M60-M61)</f>
        <v>0.01631116687578419</v>
      </c>
      <c r="N91" s="52" t="e">
        <f>N88/(N60-N61)</f>
        <v>#DIV/0!</v>
      </c>
      <c r="O91" s="35" t="s">
        <v>7</v>
      </c>
      <c r="P91" s="35" t="s">
        <v>7</v>
      </c>
    </row>
    <row r="92" spans="1:16" ht="29.25" customHeight="1">
      <c r="A92" s="71" t="s">
        <v>164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</row>
    <row r="93" spans="1:16" ht="47.25" customHeight="1">
      <c r="A93" s="44" t="s">
        <v>168</v>
      </c>
      <c r="B93" s="51">
        <v>332</v>
      </c>
      <c r="C93" s="50">
        <f>C87-'Раздел 2'!C35</f>
        <v>4723</v>
      </c>
      <c r="D93" s="50">
        <f>(D87+G87)-'Раздел 2'!D35</f>
        <v>0</v>
      </c>
      <c r="E93" s="50">
        <f>E87-'Раздел 2'!E35</f>
        <v>0</v>
      </c>
      <c r="F93" s="50">
        <f>F87-'Раздел 2'!F35</f>
        <v>0</v>
      </c>
      <c r="G93" s="50"/>
      <c r="H93" s="50"/>
      <c r="I93" s="50"/>
      <c r="J93" s="50"/>
      <c r="K93" s="50">
        <f>K87-'Раздел 2'!G35</f>
        <v>4033</v>
      </c>
      <c r="L93" s="50"/>
      <c r="M93" s="50">
        <f>M87-'Раздел 2'!H35</f>
        <v>690</v>
      </c>
      <c r="N93" s="50">
        <f>N87-'Раздел 2'!I35</f>
        <v>0</v>
      </c>
      <c r="O93" s="35" t="s">
        <v>7</v>
      </c>
      <c r="P93" s="35" t="s">
        <v>7</v>
      </c>
    </row>
    <row r="94" spans="1:16" ht="54" customHeight="1">
      <c r="A94" s="44" t="s">
        <v>169</v>
      </c>
      <c r="B94" s="51">
        <v>333</v>
      </c>
      <c r="C94" s="50">
        <f>C88-'Раздел 2'!C36</f>
        <v>-2026</v>
      </c>
      <c r="D94" s="50">
        <f>(D88+G88)-'Раздел 2'!D36</f>
        <v>0</v>
      </c>
      <c r="E94" s="50">
        <f>E88-'Раздел 2'!E36</f>
        <v>0</v>
      </c>
      <c r="F94" s="50">
        <f>F88-'Раздел 2'!F36</f>
        <v>0</v>
      </c>
      <c r="G94" s="50"/>
      <c r="H94" s="50"/>
      <c r="I94" s="50"/>
      <c r="J94" s="50"/>
      <c r="K94" s="50">
        <f>K88-'Раздел 2'!G36</f>
        <v>-2065</v>
      </c>
      <c r="L94" s="50"/>
      <c r="M94" s="50">
        <f>M88-'Раздел 2'!H36</f>
        <v>39</v>
      </c>
      <c r="N94" s="50">
        <f>N88-'Раздел 2'!I36</f>
        <v>0</v>
      </c>
      <c r="O94" s="35" t="s">
        <v>7</v>
      </c>
      <c r="P94" s="35" t="s">
        <v>7</v>
      </c>
    </row>
  </sheetData>
  <sheetProtection password="CE2A" sheet="1"/>
  <mergeCells count="24">
    <mergeCell ref="A89:P89"/>
    <mergeCell ref="A92:P92"/>
    <mergeCell ref="A82:P82"/>
    <mergeCell ref="A86:P86"/>
    <mergeCell ref="D11:J11"/>
    <mergeCell ref="B5:P5"/>
    <mergeCell ref="D9:P9"/>
    <mergeCell ref="O11:O12"/>
    <mergeCell ref="P11:P12"/>
    <mergeCell ref="A58:P58"/>
    <mergeCell ref="A14:P14"/>
    <mergeCell ref="C9:C12"/>
    <mergeCell ref="B9:B12"/>
    <mergeCell ref="A9:A12"/>
    <mergeCell ref="A37:P37"/>
    <mergeCell ref="K11:L11"/>
    <mergeCell ref="M11:M12"/>
    <mergeCell ref="N11:N12"/>
    <mergeCell ref="O1:P1"/>
    <mergeCell ref="A7:P7"/>
    <mergeCell ref="A3:P3"/>
    <mergeCell ref="A2:P2"/>
    <mergeCell ref="O10:P10"/>
    <mergeCell ref="D10:N10"/>
  </mergeCells>
  <printOptions/>
  <pageMargins left="0.5905511811023623" right="0.1968503937007874" top="0.3937007874015748" bottom="0.1968503937007874" header="0.31496062992125984" footer="0.31496062992125984"/>
  <pageSetup horizontalDpi="600" verticalDpi="600" orientation="landscape" paperSize="9" scale="45" r:id="rId1"/>
  <rowBreaks count="4" manualBreakCount="4">
    <brk id="22" max="255" man="1"/>
    <brk id="36" max="255" man="1"/>
    <brk id="53" max="255" man="1"/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P39"/>
  <sheetViews>
    <sheetView view="pageBreakPreview" zoomScale="80" zoomScaleNormal="70" zoomScaleSheetLayoutView="80" zoomScalePageLayoutView="0" workbookViewId="0" topLeftCell="A1">
      <pane xSplit="8" ySplit="6" topLeftCell="I31" activePane="bottomRight" state="frozen"/>
      <selection pane="topLeft" activeCell="A1" sqref="A1"/>
      <selection pane="topRight" activeCell="I1" sqref="I1"/>
      <selection pane="bottomLeft" activeCell="A7" sqref="A7"/>
      <selection pane="bottomRight" activeCell="C25" sqref="C25"/>
    </sheetView>
  </sheetViews>
  <sheetFormatPr defaultColWidth="9.140625" defaultRowHeight="15"/>
  <cols>
    <col min="1" max="1" width="37.7109375" style="0" customWidth="1"/>
    <col min="2" max="2" width="8.7109375" style="0" customWidth="1"/>
    <col min="3" max="3" width="12.421875" style="0" customWidth="1"/>
    <col min="4" max="6" width="15.7109375" style="0" customWidth="1"/>
    <col min="7" max="9" width="15.8515625" style="0" customWidth="1"/>
  </cols>
  <sheetData>
    <row r="1" ht="22.5" customHeight="1"/>
    <row r="2" spans="1:10" ht="44.25" customHeight="1">
      <c r="A2" s="76" t="s">
        <v>45</v>
      </c>
      <c r="B2" s="76"/>
      <c r="C2" s="76"/>
      <c r="D2" s="76"/>
      <c r="E2" s="76"/>
      <c r="F2" s="76"/>
      <c r="G2" s="76"/>
      <c r="H2" s="76"/>
      <c r="I2" s="76"/>
      <c r="J2" s="12"/>
    </row>
    <row r="4" spans="1:10" s="1" customFormat="1" ht="15" customHeight="1">
      <c r="A4" s="80" t="s">
        <v>0</v>
      </c>
      <c r="B4" s="80" t="s">
        <v>34</v>
      </c>
      <c r="C4" s="80" t="s">
        <v>46</v>
      </c>
      <c r="D4" s="80" t="s">
        <v>2</v>
      </c>
      <c r="E4" s="80"/>
      <c r="F4" s="80"/>
      <c r="G4" s="80"/>
      <c r="H4" s="80"/>
      <c r="I4" s="80"/>
      <c r="J4" s="6"/>
    </row>
    <row r="5" spans="1:10" s="1" customFormat="1" ht="20.25" customHeight="1">
      <c r="A5" s="80"/>
      <c r="B5" s="80"/>
      <c r="C5" s="80"/>
      <c r="D5" s="81" t="s">
        <v>4</v>
      </c>
      <c r="E5" s="81"/>
      <c r="F5" s="81"/>
      <c r="G5" s="81" t="s">
        <v>47</v>
      </c>
      <c r="H5" s="81" t="s">
        <v>26</v>
      </c>
      <c r="I5" s="81" t="s">
        <v>30</v>
      </c>
      <c r="J5" s="6"/>
    </row>
    <row r="6" spans="1:10" s="1" customFormat="1" ht="45">
      <c r="A6" s="80"/>
      <c r="B6" s="80"/>
      <c r="C6" s="80"/>
      <c r="D6" s="13" t="s">
        <v>21</v>
      </c>
      <c r="E6" s="13" t="s">
        <v>22</v>
      </c>
      <c r="F6" s="13" t="s">
        <v>23</v>
      </c>
      <c r="G6" s="81"/>
      <c r="H6" s="81"/>
      <c r="I6" s="81"/>
      <c r="J6" s="6"/>
    </row>
    <row r="7" spans="1:10" s="1" customFormat="1" ht="15">
      <c r="A7" s="11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7"/>
    </row>
    <row r="8" spans="1:10" s="1" customFormat="1" ht="31.5" customHeight="1">
      <c r="A8" s="82" t="s">
        <v>69</v>
      </c>
      <c r="B8" s="83"/>
      <c r="C8" s="83"/>
      <c r="D8" s="83"/>
      <c r="E8" s="83"/>
      <c r="F8" s="83"/>
      <c r="G8" s="83"/>
      <c r="H8" s="83"/>
      <c r="I8" s="84"/>
      <c r="J8" s="8"/>
    </row>
    <row r="9" spans="1:10" s="1" customFormat="1" ht="102.75" customHeight="1">
      <c r="A9" s="20" t="s">
        <v>48</v>
      </c>
      <c r="B9" s="16" t="s">
        <v>49</v>
      </c>
      <c r="C9" s="33">
        <f aca="true" t="shared" si="0" ref="C9:C14">SUM(D9:I9)</f>
        <v>44</v>
      </c>
      <c r="D9" s="36"/>
      <c r="E9" s="36"/>
      <c r="F9" s="36"/>
      <c r="G9" s="36">
        <v>24</v>
      </c>
      <c r="H9" s="36">
        <v>20</v>
      </c>
      <c r="I9" s="36"/>
      <c r="J9" s="10"/>
    </row>
    <row r="10" spans="1:10" s="1" customFormat="1" ht="121.5" customHeight="1">
      <c r="A10" s="20" t="s">
        <v>82</v>
      </c>
      <c r="B10" s="16" t="s">
        <v>50</v>
      </c>
      <c r="C10" s="33">
        <f t="shared" si="0"/>
        <v>25</v>
      </c>
      <c r="D10" s="36"/>
      <c r="E10" s="36"/>
      <c r="F10" s="36"/>
      <c r="G10" s="36">
        <v>20</v>
      </c>
      <c r="H10" s="36">
        <v>5</v>
      </c>
      <c r="I10" s="36"/>
      <c r="J10" s="10"/>
    </row>
    <row r="11" spans="1:10" s="1" customFormat="1" ht="148.5" customHeight="1">
      <c r="A11" s="20" t="s">
        <v>93</v>
      </c>
      <c r="B11" s="16" t="s">
        <v>51</v>
      </c>
      <c r="C11" s="33">
        <f t="shared" si="0"/>
        <v>6</v>
      </c>
      <c r="D11" s="36"/>
      <c r="E11" s="36"/>
      <c r="F11" s="36"/>
      <c r="G11" s="36">
        <v>6</v>
      </c>
      <c r="H11" s="36"/>
      <c r="I11" s="36"/>
      <c r="J11" s="10"/>
    </row>
    <row r="12" spans="1:10" s="29" customFormat="1" ht="108" customHeight="1">
      <c r="A12" s="20" t="s">
        <v>128</v>
      </c>
      <c r="B12" s="16" t="s">
        <v>52</v>
      </c>
      <c r="C12" s="33">
        <f t="shared" si="0"/>
        <v>0</v>
      </c>
      <c r="D12" s="36"/>
      <c r="E12" s="36"/>
      <c r="F12" s="36"/>
      <c r="G12" s="36"/>
      <c r="H12" s="36"/>
      <c r="I12" s="36"/>
      <c r="J12" s="28"/>
    </row>
    <row r="13" spans="1:10" s="29" customFormat="1" ht="136.5" customHeight="1">
      <c r="A13" s="20" t="s">
        <v>144</v>
      </c>
      <c r="B13" s="16" t="s">
        <v>61</v>
      </c>
      <c r="C13" s="33">
        <f t="shared" si="0"/>
        <v>62</v>
      </c>
      <c r="D13" s="36"/>
      <c r="E13" s="36"/>
      <c r="F13" s="36"/>
      <c r="G13" s="36">
        <v>41</v>
      </c>
      <c r="H13" s="36">
        <v>21</v>
      </c>
      <c r="I13" s="36"/>
      <c r="J13" s="28"/>
    </row>
    <row r="14" spans="1:10" s="29" customFormat="1" ht="123" customHeight="1">
      <c r="A14" s="20" t="s">
        <v>143</v>
      </c>
      <c r="B14" s="16" t="s">
        <v>74</v>
      </c>
      <c r="C14" s="33">
        <f t="shared" si="0"/>
        <v>23</v>
      </c>
      <c r="D14" s="36"/>
      <c r="E14" s="36"/>
      <c r="F14" s="36"/>
      <c r="G14" s="36">
        <v>18</v>
      </c>
      <c r="H14" s="36">
        <v>5</v>
      </c>
      <c r="I14" s="36"/>
      <c r="J14" s="28"/>
    </row>
    <row r="15" spans="1:9" s="18" customFormat="1" ht="27.75" customHeight="1">
      <c r="A15" s="77" t="s">
        <v>70</v>
      </c>
      <c r="B15" s="78"/>
      <c r="C15" s="78"/>
      <c r="D15" s="78"/>
      <c r="E15" s="78"/>
      <c r="F15" s="78"/>
      <c r="G15" s="78"/>
      <c r="H15" s="78"/>
      <c r="I15" s="79"/>
    </row>
    <row r="16" spans="1:10" s="29" customFormat="1" ht="105" customHeight="1">
      <c r="A16" s="17" t="s">
        <v>53</v>
      </c>
      <c r="B16" s="16" t="s">
        <v>54</v>
      </c>
      <c r="C16" s="33">
        <f>SUM(D16:I16)</f>
        <v>176</v>
      </c>
      <c r="D16" s="36"/>
      <c r="E16" s="36"/>
      <c r="F16" s="36"/>
      <c r="G16" s="36">
        <v>122</v>
      </c>
      <c r="H16" s="36">
        <v>54</v>
      </c>
      <c r="I16" s="36"/>
      <c r="J16" s="28"/>
    </row>
    <row r="17" spans="1:10" s="29" customFormat="1" ht="42.75" customHeight="1">
      <c r="A17" s="17" t="s">
        <v>146</v>
      </c>
      <c r="B17" s="16" t="s">
        <v>55</v>
      </c>
      <c r="C17" s="33">
        <f>SUM(D17:I17)</f>
        <v>0</v>
      </c>
      <c r="D17" s="36"/>
      <c r="E17" s="36"/>
      <c r="F17" s="36"/>
      <c r="G17" s="36"/>
      <c r="H17" s="36"/>
      <c r="I17" s="36"/>
      <c r="J17" s="28"/>
    </row>
    <row r="18" spans="1:10" s="29" customFormat="1" ht="34.5" customHeight="1">
      <c r="A18" s="17" t="s">
        <v>165</v>
      </c>
      <c r="B18" s="16" t="s">
        <v>56</v>
      </c>
      <c r="C18" s="33">
        <f>SUM(D18:I18)</f>
        <v>0</v>
      </c>
      <c r="D18" s="36"/>
      <c r="E18" s="36"/>
      <c r="F18" s="36"/>
      <c r="G18" s="36"/>
      <c r="H18" s="36"/>
      <c r="I18" s="36"/>
      <c r="J18" s="28"/>
    </row>
    <row r="19" spans="1:10" s="29" customFormat="1" ht="53.25" customHeight="1">
      <c r="A19" s="17" t="s">
        <v>166</v>
      </c>
      <c r="B19" s="16" t="s">
        <v>57</v>
      </c>
      <c r="C19" s="33">
        <f>SUM(D19:I19)</f>
        <v>4</v>
      </c>
      <c r="D19" s="36"/>
      <c r="E19" s="36"/>
      <c r="F19" s="36"/>
      <c r="G19" s="36">
        <v>4</v>
      </c>
      <c r="H19" s="36"/>
      <c r="I19" s="36"/>
      <c r="J19" s="28"/>
    </row>
    <row r="20" spans="1:10" s="29" customFormat="1" ht="74.25">
      <c r="A20" s="17" t="s">
        <v>156</v>
      </c>
      <c r="B20" s="16">
        <v>205</v>
      </c>
      <c r="C20" s="33">
        <f>SUM(D20:I20)</f>
        <v>69</v>
      </c>
      <c r="D20" s="36"/>
      <c r="E20" s="36"/>
      <c r="F20" s="36"/>
      <c r="G20" s="36">
        <v>44</v>
      </c>
      <c r="H20" s="36">
        <v>25</v>
      </c>
      <c r="I20" s="36"/>
      <c r="J20" s="28"/>
    </row>
    <row r="21" spans="1:9" ht="33" customHeight="1">
      <c r="A21" s="77" t="s">
        <v>71</v>
      </c>
      <c r="B21" s="78"/>
      <c r="C21" s="78"/>
      <c r="D21" s="78"/>
      <c r="E21" s="78"/>
      <c r="F21" s="78"/>
      <c r="G21" s="78"/>
      <c r="H21" s="78"/>
      <c r="I21" s="79"/>
    </row>
    <row r="22" spans="1:10" s="1" customFormat="1" ht="88.5" customHeight="1">
      <c r="A22" s="20" t="s">
        <v>64</v>
      </c>
      <c r="B22" s="16" t="s">
        <v>36</v>
      </c>
      <c r="C22" s="33">
        <f aca="true" t="shared" si="1" ref="C22:C27">SUM(D22:I22)</f>
        <v>74150</v>
      </c>
      <c r="D22" s="37"/>
      <c r="E22" s="37"/>
      <c r="F22" s="37"/>
      <c r="G22" s="37">
        <v>67326</v>
      </c>
      <c r="H22" s="37">
        <v>6824</v>
      </c>
      <c r="I22" s="37"/>
      <c r="J22" s="9"/>
    </row>
    <row r="23" spans="1:10" s="1" customFormat="1" ht="107.25" customHeight="1">
      <c r="A23" s="20" t="s">
        <v>81</v>
      </c>
      <c r="B23" s="16" t="s">
        <v>37</v>
      </c>
      <c r="C23" s="33">
        <f t="shared" si="1"/>
        <v>39657</v>
      </c>
      <c r="D23" s="37"/>
      <c r="E23" s="37"/>
      <c r="F23" s="37"/>
      <c r="G23" s="37">
        <v>37786</v>
      </c>
      <c r="H23" s="37">
        <v>1871</v>
      </c>
      <c r="I23" s="37"/>
      <c r="J23" s="9"/>
    </row>
    <row r="24" spans="1:10" s="1" customFormat="1" ht="137.25" customHeight="1">
      <c r="A24" s="20" t="s">
        <v>94</v>
      </c>
      <c r="B24" s="16" t="s">
        <v>38</v>
      </c>
      <c r="C24" s="33">
        <f t="shared" si="1"/>
        <v>15387</v>
      </c>
      <c r="D24" s="37"/>
      <c r="E24" s="37"/>
      <c r="F24" s="37"/>
      <c r="G24" s="37">
        <v>15387</v>
      </c>
      <c r="H24" s="37"/>
      <c r="I24" s="37"/>
      <c r="J24" s="9"/>
    </row>
    <row r="25" spans="1:10" s="1" customFormat="1" ht="153.75" customHeight="1">
      <c r="A25" s="20" t="s">
        <v>173</v>
      </c>
      <c r="B25" s="16" t="s">
        <v>39</v>
      </c>
      <c r="C25" s="33">
        <f t="shared" si="1"/>
        <v>0</v>
      </c>
      <c r="D25" s="37"/>
      <c r="E25" s="37"/>
      <c r="F25" s="37"/>
      <c r="G25" s="37"/>
      <c r="H25" s="37"/>
      <c r="I25" s="37"/>
      <c r="J25" s="9"/>
    </row>
    <row r="26" spans="1:10" s="1" customFormat="1" ht="134.25" customHeight="1">
      <c r="A26" s="20" t="s">
        <v>147</v>
      </c>
      <c r="B26" s="16" t="s">
        <v>40</v>
      </c>
      <c r="C26" s="33">
        <f t="shared" si="1"/>
        <v>49976</v>
      </c>
      <c r="D26" s="37"/>
      <c r="E26" s="37"/>
      <c r="F26" s="37"/>
      <c r="G26" s="37">
        <v>43824</v>
      </c>
      <c r="H26" s="37">
        <v>6152</v>
      </c>
      <c r="I26" s="37"/>
      <c r="J26" s="9"/>
    </row>
    <row r="27" spans="1:10" s="29" customFormat="1" ht="125.25" customHeight="1">
      <c r="A27" s="20" t="s">
        <v>148</v>
      </c>
      <c r="B27" s="16" t="s">
        <v>76</v>
      </c>
      <c r="C27" s="33">
        <f t="shared" si="1"/>
        <v>19514</v>
      </c>
      <c r="D27" s="37"/>
      <c r="E27" s="37"/>
      <c r="F27" s="37"/>
      <c r="G27" s="37">
        <v>17643</v>
      </c>
      <c r="H27" s="37">
        <v>1871</v>
      </c>
      <c r="I27" s="37"/>
      <c r="J27" s="31"/>
    </row>
    <row r="28" spans="1:10" s="1" customFormat="1" ht="108" customHeight="1">
      <c r="A28" s="20" t="s">
        <v>149</v>
      </c>
      <c r="B28" s="16" t="s">
        <v>83</v>
      </c>
      <c r="C28" s="37"/>
      <c r="D28" s="24" t="s">
        <v>7</v>
      </c>
      <c r="E28" s="24" t="s">
        <v>7</v>
      </c>
      <c r="F28" s="24" t="s">
        <v>7</v>
      </c>
      <c r="G28" s="24" t="s">
        <v>7</v>
      </c>
      <c r="H28" s="24" t="s">
        <v>7</v>
      </c>
      <c r="I28" s="24" t="s">
        <v>7</v>
      </c>
      <c r="J28" s="9"/>
    </row>
    <row r="29" spans="1:10" s="1" customFormat="1" ht="18" customHeight="1">
      <c r="A29" s="53"/>
      <c r="B29" s="54"/>
      <c r="C29" s="55"/>
      <c r="D29" s="56"/>
      <c r="E29" s="56"/>
      <c r="F29" s="56"/>
      <c r="G29" s="56"/>
      <c r="H29" s="56"/>
      <c r="I29" s="56"/>
      <c r="J29" s="9"/>
    </row>
    <row r="30" spans="1:16" s="1" customFormat="1" ht="24.75" customHeight="1">
      <c r="A30" s="71" t="s">
        <v>167</v>
      </c>
      <c r="B30" s="71"/>
      <c r="C30" s="71"/>
      <c r="D30" s="71"/>
      <c r="E30" s="71"/>
      <c r="F30" s="71"/>
      <c r="G30" s="71"/>
      <c r="H30" s="71"/>
      <c r="I30" s="71"/>
      <c r="J30" s="57"/>
      <c r="K30" s="57"/>
      <c r="L30" s="57"/>
      <c r="M30" s="57"/>
      <c r="N30" s="57"/>
      <c r="O30" s="57"/>
      <c r="P30" s="57"/>
    </row>
    <row r="31" spans="1:16" s="1" customFormat="1" ht="27.75" customHeight="1">
      <c r="A31" s="44" t="s">
        <v>176</v>
      </c>
      <c r="B31" s="49">
        <v>308</v>
      </c>
      <c r="C31" s="61">
        <f>((C9-C10-C12)*2+C12)+((C10-C11)*1)</f>
        <v>57</v>
      </c>
      <c r="D31" s="61">
        <f aca="true" t="shared" si="2" ref="D31:I31">((D9-D10-D12)*2+D12)+((D10-D11)*1)</f>
        <v>0</v>
      </c>
      <c r="E31" s="61">
        <f t="shared" si="2"/>
        <v>0</v>
      </c>
      <c r="F31" s="61">
        <f t="shared" si="2"/>
        <v>0</v>
      </c>
      <c r="G31" s="61">
        <f t="shared" si="2"/>
        <v>22</v>
      </c>
      <c r="H31" s="61">
        <f t="shared" si="2"/>
        <v>35</v>
      </c>
      <c r="I31" s="61">
        <f t="shared" si="2"/>
        <v>0</v>
      </c>
      <c r="J31" s="57"/>
      <c r="K31" s="57"/>
      <c r="L31" s="57"/>
      <c r="M31" s="57"/>
      <c r="N31" s="57"/>
      <c r="O31" s="57"/>
      <c r="P31" s="57"/>
    </row>
    <row r="32" spans="1:16" s="1" customFormat="1" ht="29.25" customHeight="1">
      <c r="A32" s="44" t="s">
        <v>177</v>
      </c>
      <c r="B32" s="49">
        <v>309</v>
      </c>
      <c r="C32" s="62">
        <f>C16-C17-C18-C19</f>
        <v>172</v>
      </c>
      <c r="D32" s="62">
        <f aca="true" t="shared" si="3" ref="D32:I32">D16-D17-D18-D19</f>
        <v>0</v>
      </c>
      <c r="E32" s="62">
        <f t="shared" si="3"/>
        <v>0</v>
      </c>
      <c r="F32" s="62">
        <f t="shared" si="3"/>
        <v>0</v>
      </c>
      <c r="G32" s="62">
        <f t="shared" si="3"/>
        <v>118</v>
      </c>
      <c r="H32" s="62">
        <f t="shared" si="3"/>
        <v>54</v>
      </c>
      <c r="I32" s="62">
        <f t="shared" si="3"/>
        <v>0</v>
      </c>
      <c r="J32" s="57"/>
      <c r="K32" s="57"/>
      <c r="L32" s="57"/>
      <c r="M32" s="57"/>
      <c r="N32" s="57"/>
      <c r="O32" s="57"/>
      <c r="P32" s="57"/>
    </row>
    <row r="33" spans="1:16" s="1" customFormat="1" ht="78" customHeight="1">
      <c r="A33" s="48" t="s">
        <v>178</v>
      </c>
      <c r="B33" s="49">
        <v>310</v>
      </c>
      <c r="C33" s="50">
        <f>C32-C31</f>
        <v>115</v>
      </c>
      <c r="D33" s="50">
        <f aca="true" t="shared" si="4" ref="D33:I33">D32-D31</f>
        <v>0</v>
      </c>
      <c r="E33" s="50">
        <f t="shared" si="4"/>
        <v>0</v>
      </c>
      <c r="F33" s="50">
        <f t="shared" si="4"/>
        <v>0</v>
      </c>
      <c r="G33" s="50">
        <f t="shared" si="4"/>
        <v>96</v>
      </c>
      <c r="H33" s="50">
        <f t="shared" si="4"/>
        <v>19</v>
      </c>
      <c r="I33" s="50">
        <f t="shared" si="4"/>
        <v>0</v>
      </c>
      <c r="J33" s="58"/>
      <c r="K33" s="58"/>
      <c r="L33" s="58"/>
      <c r="M33" s="58"/>
      <c r="N33" s="58"/>
      <c r="O33" s="59"/>
      <c r="P33" s="59"/>
    </row>
    <row r="34" spans="1:16" ht="27" customHeight="1">
      <c r="A34" s="72" t="s">
        <v>174</v>
      </c>
      <c r="B34" s="73"/>
      <c r="C34" s="73"/>
      <c r="D34" s="73"/>
      <c r="E34" s="73"/>
      <c r="F34" s="73"/>
      <c r="G34" s="73"/>
      <c r="H34" s="73"/>
      <c r="I34" s="74"/>
      <c r="J34" s="57"/>
      <c r="K34" s="57"/>
      <c r="L34" s="57"/>
      <c r="M34" s="57"/>
      <c r="N34" s="57"/>
      <c r="O34" s="57"/>
      <c r="P34" s="57"/>
    </row>
    <row r="35" spans="1:16" ht="30.75" customHeight="1">
      <c r="A35" s="48" t="s">
        <v>158</v>
      </c>
      <c r="B35" s="51">
        <v>311</v>
      </c>
      <c r="C35" s="50">
        <f aca="true" t="shared" si="5" ref="C35:I35">(C22-C23-C25)-(C26-C27)</f>
        <v>4031</v>
      </c>
      <c r="D35" s="50">
        <f t="shared" si="5"/>
        <v>0</v>
      </c>
      <c r="E35" s="50">
        <f t="shared" si="5"/>
        <v>0</v>
      </c>
      <c r="F35" s="50">
        <f t="shared" si="5"/>
        <v>0</v>
      </c>
      <c r="G35" s="50">
        <f t="shared" si="5"/>
        <v>3359</v>
      </c>
      <c r="H35" s="50">
        <f t="shared" si="5"/>
        <v>672</v>
      </c>
      <c r="I35" s="50">
        <f t="shared" si="5"/>
        <v>0</v>
      </c>
      <c r="J35" s="58"/>
      <c r="K35" s="58"/>
      <c r="L35" s="58"/>
      <c r="M35" s="58"/>
      <c r="N35" s="58"/>
      <c r="O35" s="58"/>
      <c r="P35" s="58"/>
    </row>
    <row r="36" spans="1:16" ht="32.25" customHeight="1">
      <c r="A36" s="48" t="s">
        <v>159</v>
      </c>
      <c r="B36" s="49">
        <v>312</v>
      </c>
      <c r="C36" s="50">
        <f aca="true" t="shared" si="6" ref="C36:I36">C23-C24-C27</f>
        <v>4756</v>
      </c>
      <c r="D36" s="50">
        <f t="shared" si="6"/>
        <v>0</v>
      </c>
      <c r="E36" s="50">
        <f t="shared" si="6"/>
        <v>0</v>
      </c>
      <c r="F36" s="50">
        <f t="shared" si="6"/>
        <v>0</v>
      </c>
      <c r="G36" s="50">
        <f t="shared" si="6"/>
        <v>4756</v>
      </c>
      <c r="H36" s="50">
        <f t="shared" si="6"/>
        <v>0</v>
      </c>
      <c r="I36" s="50">
        <f t="shared" si="6"/>
        <v>0</v>
      </c>
      <c r="J36" s="58"/>
      <c r="K36" s="58"/>
      <c r="L36" s="58"/>
      <c r="M36" s="58"/>
      <c r="N36" s="58"/>
      <c r="O36" s="59"/>
      <c r="P36" s="59"/>
    </row>
    <row r="37" spans="1:16" ht="27" customHeight="1">
      <c r="A37" s="72" t="s">
        <v>175</v>
      </c>
      <c r="B37" s="73"/>
      <c r="C37" s="73"/>
      <c r="D37" s="73"/>
      <c r="E37" s="73"/>
      <c r="F37" s="73"/>
      <c r="G37" s="73"/>
      <c r="H37" s="73"/>
      <c r="I37" s="74"/>
      <c r="J37" s="57"/>
      <c r="K37" s="57"/>
      <c r="L37" s="57"/>
      <c r="M37" s="57"/>
      <c r="N37" s="57"/>
      <c r="O37" s="57"/>
      <c r="P37" s="57"/>
    </row>
    <row r="38" spans="1:16" ht="34.5" customHeight="1">
      <c r="A38" s="48" t="s">
        <v>158</v>
      </c>
      <c r="B38" s="49">
        <v>313</v>
      </c>
      <c r="C38" s="52">
        <f aca="true" t="shared" si="7" ref="C38:I38">C35/(C22-C23-C25)</f>
        <v>0.11686429130548227</v>
      </c>
      <c r="D38" s="52" t="e">
        <f t="shared" si="7"/>
        <v>#DIV/0!</v>
      </c>
      <c r="E38" s="52" t="e">
        <f t="shared" si="7"/>
        <v>#DIV/0!</v>
      </c>
      <c r="F38" s="52" t="e">
        <f t="shared" si="7"/>
        <v>#DIV/0!</v>
      </c>
      <c r="G38" s="52">
        <f t="shared" si="7"/>
        <v>0.11371022342586323</v>
      </c>
      <c r="H38" s="52">
        <f t="shared" si="7"/>
        <v>0.13567534827377348</v>
      </c>
      <c r="I38" s="52" t="e">
        <f t="shared" si="7"/>
        <v>#DIV/0!</v>
      </c>
      <c r="J38" s="60"/>
      <c r="K38" s="60"/>
      <c r="L38" s="60"/>
      <c r="M38" s="60"/>
      <c r="N38" s="60"/>
      <c r="O38" s="59"/>
      <c r="P38" s="59"/>
    </row>
    <row r="39" spans="1:16" ht="33.75" customHeight="1">
      <c r="A39" s="48" t="s">
        <v>159</v>
      </c>
      <c r="B39" s="49">
        <v>314</v>
      </c>
      <c r="C39" s="52">
        <f aca="true" t="shared" si="8" ref="C39:I39">C36/(C23-C24)</f>
        <v>0.19596209311907706</v>
      </c>
      <c r="D39" s="52" t="e">
        <f t="shared" si="8"/>
        <v>#DIV/0!</v>
      </c>
      <c r="E39" s="52" t="e">
        <f t="shared" si="8"/>
        <v>#DIV/0!</v>
      </c>
      <c r="F39" s="52" t="e">
        <f t="shared" si="8"/>
        <v>#DIV/0!</v>
      </c>
      <c r="G39" s="52">
        <f t="shared" si="8"/>
        <v>0.21233090762980492</v>
      </c>
      <c r="H39" s="52">
        <f t="shared" si="8"/>
        <v>0</v>
      </c>
      <c r="I39" s="52" t="e">
        <f t="shared" si="8"/>
        <v>#DIV/0!</v>
      </c>
      <c r="J39" s="60"/>
      <c r="K39" s="60"/>
      <c r="L39" s="60"/>
      <c r="M39" s="60"/>
      <c r="N39" s="60"/>
      <c r="O39" s="59"/>
      <c r="P39" s="59"/>
    </row>
    <row r="42" s="1" customFormat="1" ht="27" customHeight="1"/>
    <row r="43" ht="45.75" customHeight="1"/>
    <row r="44" ht="23.25" customHeight="1"/>
    <row r="45" ht="25.5" customHeight="1"/>
  </sheetData>
  <sheetProtection password="CE2A" sheet="1"/>
  <mergeCells count="15">
    <mergeCell ref="A34:I34"/>
    <mergeCell ref="A30:I30"/>
    <mergeCell ref="A37:I37"/>
    <mergeCell ref="A21:I21"/>
    <mergeCell ref="B4:B6"/>
    <mergeCell ref="C4:C6"/>
    <mergeCell ref="A4:A6"/>
    <mergeCell ref="A8:I8"/>
    <mergeCell ref="A2:I2"/>
    <mergeCell ref="A15:I15"/>
    <mergeCell ref="D4:I4"/>
    <mergeCell ref="D5:F5"/>
    <mergeCell ref="G5:G6"/>
    <mergeCell ref="H5:H6"/>
    <mergeCell ref="I5:I6"/>
  </mergeCells>
  <printOptions/>
  <pageMargins left="0.984251968503937" right="0.3937007874015748" top="0.3937007874015748" bottom="0.1968503937007874" header="0.31496062992125984" footer="0.31496062992125984"/>
  <pageSetup horizontalDpi="600" verticalDpi="600" orientation="landscape" paperSize="9" scale="69" r:id="rId1"/>
  <rowBreaks count="3" manualBreakCount="3">
    <brk id="12" max="8" man="1"/>
    <brk id="20" max="8" man="1"/>
    <brk id="2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M35"/>
  <sheetViews>
    <sheetView tabSelected="1" view="pageBreakPreview" zoomScale="70" zoomScaleNormal="60" zoomScaleSheetLayoutView="70" zoomScalePageLayoutView="0" workbookViewId="0" topLeftCell="A1">
      <pane ySplit="7" topLeftCell="A29" activePane="bottomLeft" state="frozen"/>
      <selection pane="topLeft" activeCell="A1" sqref="A1"/>
      <selection pane="bottomLeft" activeCell="C31" sqref="C31"/>
    </sheetView>
  </sheetViews>
  <sheetFormatPr defaultColWidth="9.140625" defaultRowHeight="15"/>
  <cols>
    <col min="1" max="1" width="29.57421875" style="0" customWidth="1"/>
    <col min="3" max="3" width="11.57421875" style="0" customWidth="1"/>
    <col min="4" max="4" width="13.00390625" style="0" customWidth="1"/>
    <col min="5" max="5" width="14.28125" style="0" customWidth="1"/>
    <col min="6" max="6" width="13.7109375" style="0" customWidth="1"/>
    <col min="7" max="7" width="12.140625" style="0" customWidth="1"/>
    <col min="8" max="8" width="10.28125" style="0" customWidth="1"/>
    <col min="9" max="10" width="13.57421875" style="0" customWidth="1"/>
    <col min="11" max="11" width="11.57421875" style="0" customWidth="1"/>
    <col min="12" max="12" width="12.421875" style="0" customWidth="1"/>
    <col min="13" max="13" width="15.140625" style="0" customWidth="1"/>
  </cols>
  <sheetData>
    <row r="3" spans="1:13" ht="49.5" customHeight="1">
      <c r="A3" s="76" t="s">
        <v>96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5" spans="1:13" ht="21" customHeight="1">
      <c r="A5" s="86" t="s">
        <v>0</v>
      </c>
      <c r="B5" s="88" t="s">
        <v>34</v>
      </c>
      <c r="C5" s="88" t="s">
        <v>59</v>
      </c>
      <c r="D5" s="88" t="s">
        <v>60</v>
      </c>
      <c r="E5" s="88"/>
      <c r="F5" s="88"/>
      <c r="G5" s="88"/>
      <c r="H5" s="88"/>
      <c r="I5" s="88"/>
      <c r="J5" s="88"/>
      <c r="K5" s="88"/>
      <c r="L5" s="88"/>
      <c r="M5" s="88"/>
    </row>
    <row r="6" spans="1:13" ht="38.25" customHeight="1">
      <c r="A6" s="86"/>
      <c r="B6" s="88"/>
      <c r="C6" s="88"/>
      <c r="D6" s="85" t="s">
        <v>4</v>
      </c>
      <c r="E6" s="85"/>
      <c r="F6" s="85"/>
      <c r="G6" s="85"/>
      <c r="H6" s="85"/>
      <c r="I6" s="85"/>
      <c r="J6" s="85" t="s">
        <v>5</v>
      </c>
      <c r="K6" s="85"/>
      <c r="L6" s="85" t="s">
        <v>26</v>
      </c>
      <c r="M6" s="85" t="s">
        <v>30</v>
      </c>
    </row>
    <row r="7" spans="1:13" ht="79.5" customHeight="1">
      <c r="A7" s="87"/>
      <c r="B7" s="89"/>
      <c r="C7" s="89"/>
      <c r="D7" s="15" t="s">
        <v>21</v>
      </c>
      <c r="E7" s="15" t="s">
        <v>22</v>
      </c>
      <c r="F7" s="15" t="s">
        <v>23</v>
      </c>
      <c r="G7" s="15" t="s">
        <v>24</v>
      </c>
      <c r="H7" s="15" t="s">
        <v>25</v>
      </c>
      <c r="I7" s="15" t="s">
        <v>27</v>
      </c>
      <c r="J7" s="15" t="s">
        <v>29</v>
      </c>
      <c r="K7" s="15" t="s">
        <v>25</v>
      </c>
      <c r="L7" s="90"/>
      <c r="M7" s="90"/>
    </row>
    <row r="8" spans="1:13" s="1" customFormat="1" ht="15">
      <c r="A8" s="11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</row>
    <row r="9" spans="1:13" s="1" customFormat="1" ht="22.5" customHeight="1">
      <c r="A9" s="82" t="s">
        <v>98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4"/>
    </row>
    <row r="10" spans="1:13" s="1" customFormat="1" ht="108.75" customHeight="1">
      <c r="A10" s="19" t="s">
        <v>97</v>
      </c>
      <c r="B10" s="16" t="s">
        <v>49</v>
      </c>
      <c r="C10" s="33">
        <f aca="true" t="shared" si="0" ref="C10:C15">SUM(D10:M10)</f>
        <v>1</v>
      </c>
      <c r="D10" s="38"/>
      <c r="E10" s="38"/>
      <c r="F10" s="38"/>
      <c r="G10" s="38"/>
      <c r="H10" s="38"/>
      <c r="I10" s="38"/>
      <c r="J10" s="39">
        <v>1</v>
      </c>
      <c r="K10" s="38"/>
      <c r="L10" s="38"/>
      <c r="M10" s="38"/>
    </row>
    <row r="11" spans="1:13" s="1" customFormat="1" ht="120.75" customHeight="1">
      <c r="A11" s="19" t="s">
        <v>150</v>
      </c>
      <c r="B11" s="16" t="s">
        <v>50</v>
      </c>
      <c r="C11" s="33">
        <f>SUM(D11:M11)</f>
        <v>1</v>
      </c>
      <c r="D11" s="38"/>
      <c r="E11" s="38"/>
      <c r="F11" s="38"/>
      <c r="G11" s="38"/>
      <c r="H11" s="38"/>
      <c r="I11" s="38"/>
      <c r="J11" s="39">
        <v>1</v>
      </c>
      <c r="K11" s="38"/>
      <c r="L11" s="38"/>
      <c r="M11" s="38"/>
    </row>
    <row r="12" spans="1:13" s="1" customFormat="1" ht="137.25" customHeight="1">
      <c r="A12" s="19" t="s">
        <v>151</v>
      </c>
      <c r="B12" s="16" t="s">
        <v>51</v>
      </c>
      <c r="C12" s="33">
        <f t="shared" si="0"/>
        <v>1</v>
      </c>
      <c r="D12" s="38"/>
      <c r="E12" s="38"/>
      <c r="F12" s="38"/>
      <c r="G12" s="38"/>
      <c r="H12" s="38"/>
      <c r="I12" s="38"/>
      <c r="J12" s="39">
        <v>1</v>
      </c>
      <c r="K12" s="38"/>
      <c r="L12" s="38"/>
      <c r="M12" s="38"/>
    </row>
    <row r="13" spans="1:13" s="1" customFormat="1" ht="62.25" customHeight="1">
      <c r="A13" s="19" t="s">
        <v>102</v>
      </c>
      <c r="B13" s="16" t="s">
        <v>52</v>
      </c>
      <c r="C13" s="33">
        <f t="shared" si="0"/>
        <v>1</v>
      </c>
      <c r="D13" s="38"/>
      <c r="E13" s="38"/>
      <c r="F13" s="38"/>
      <c r="G13" s="38"/>
      <c r="H13" s="38"/>
      <c r="I13" s="38"/>
      <c r="J13" s="39">
        <v>1</v>
      </c>
      <c r="K13" s="38"/>
      <c r="L13" s="38"/>
      <c r="M13" s="38"/>
    </row>
    <row r="14" spans="1:13" s="1" customFormat="1" ht="45.75" customHeight="1">
      <c r="A14" s="26" t="s">
        <v>103</v>
      </c>
      <c r="B14" s="16" t="s">
        <v>61</v>
      </c>
      <c r="C14" s="33">
        <f t="shared" si="0"/>
        <v>0</v>
      </c>
      <c r="D14" s="36"/>
      <c r="E14" s="36"/>
      <c r="F14" s="36"/>
      <c r="G14" s="36"/>
      <c r="H14" s="36"/>
      <c r="I14" s="36"/>
      <c r="J14" s="40"/>
      <c r="K14" s="36"/>
      <c r="L14" s="36"/>
      <c r="M14" s="36"/>
    </row>
    <row r="15" spans="1:13" s="1" customFormat="1" ht="48" customHeight="1">
      <c r="A15" s="26" t="s">
        <v>104</v>
      </c>
      <c r="B15" s="16" t="s">
        <v>74</v>
      </c>
      <c r="C15" s="33">
        <f t="shared" si="0"/>
        <v>0</v>
      </c>
      <c r="D15" s="36"/>
      <c r="E15" s="36"/>
      <c r="F15" s="36"/>
      <c r="G15" s="36"/>
      <c r="H15" s="36"/>
      <c r="I15" s="36"/>
      <c r="J15" s="40"/>
      <c r="K15" s="36"/>
      <c r="L15" s="36"/>
      <c r="M15" s="36"/>
    </row>
    <row r="16" spans="1:13" s="1" customFormat="1" ht="48" customHeight="1">
      <c r="A16" s="26" t="s">
        <v>105</v>
      </c>
      <c r="B16" s="16" t="s">
        <v>80</v>
      </c>
      <c r="C16" s="33">
        <f>SUM(D16:M16)</f>
        <v>0</v>
      </c>
      <c r="D16" s="36"/>
      <c r="E16" s="36"/>
      <c r="F16" s="36"/>
      <c r="G16" s="36"/>
      <c r="H16" s="36"/>
      <c r="I16" s="36"/>
      <c r="J16" s="40"/>
      <c r="K16" s="36"/>
      <c r="L16" s="36"/>
      <c r="M16" s="36"/>
    </row>
    <row r="17" spans="1:13" s="1" customFormat="1" ht="50.25" customHeight="1">
      <c r="A17" s="26" t="s">
        <v>138</v>
      </c>
      <c r="B17" s="16" t="s">
        <v>101</v>
      </c>
      <c r="C17" s="33">
        <f>SUM(D17:M17)</f>
        <v>0</v>
      </c>
      <c r="D17" s="36"/>
      <c r="E17" s="36"/>
      <c r="F17" s="36"/>
      <c r="G17" s="36"/>
      <c r="H17" s="36"/>
      <c r="I17" s="36"/>
      <c r="J17" s="40"/>
      <c r="K17" s="36"/>
      <c r="L17" s="36"/>
      <c r="M17" s="36"/>
    </row>
    <row r="18" spans="1:13" s="1" customFormat="1" ht="22.5" customHeight="1">
      <c r="A18" s="82" t="s">
        <v>99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4"/>
    </row>
    <row r="19" spans="1:13" s="1" customFormat="1" ht="125.25" customHeight="1">
      <c r="A19" s="26" t="s">
        <v>106</v>
      </c>
      <c r="B19" s="16" t="s">
        <v>54</v>
      </c>
      <c r="C19" s="33">
        <f aca="true" t="shared" si="1" ref="C19:C24">SUM(D19:M19)</f>
        <v>2</v>
      </c>
      <c r="D19" s="36"/>
      <c r="E19" s="36"/>
      <c r="F19" s="36"/>
      <c r="G19" s="36"/>
      <c r="H19" s="36"/>
      <c r="I19" s="36"/>
      <c r="J19" s="41">
        <v>2</v>
      </c>
      <c r="K19" s="36"/>
      <c r="L19" s="36"/>
      <c r="M19" s="36"/>
    </row>
    <row r="20" spans="1:13" s="1" customFormat="1" ht="138" customHeight="1">
      <c r="A20" s="26" t="s">
        <v>152</v>
      </c>
      <c r="B20" s="16" t="s">
        <v>55</v>
      </c>
      <c r="C20" s="33">
        <f>SUM(D20:M20)</f>
        <v>2</v>
      </c>
      <c r="D20" s="36"/>
      <c r="E20" s="36"/>
      <c r="F20" s="36"/>
      <c r="G20" s="36"/>
      <c r="H20" s="36"/>
      <c r="I20" s="36"/>
      <c r="J20" s="41">
        <v>2</v>
      </c>
      <c r="K20" s="36"/>
      <c r="L20" s="36"/>
      <c r="M20" s="36"/>
    </row>
    <row r="21" spans="1:13" s="1" customFormat="1" ht="125.25" customHeight="1">
      <c r="A21" s="26" t="s">
        <v>153</v>
      </c>
      <c r="B21" s="16" t="s">
        <v>56</v>
      </c>
      <c r="C21" s="33">
        <f t="shared" si="1"/>
        <v>1</v>
      </c>
      <c r="D21" s="36"/>
      <c r="E21" s="36"/>
      <c r="F21" s="36"/>
      <c r="G21" s="36"/>
      <c r="H21" s="36"/>
      <c r="I21" s="36"/>
      <c r="J21" s="41">
        <v>1</v>
      </c>
      <c r="K21" s="36"/>
      <c r="L21" s="36"/>
      <c r="M21" s="36"/>
    </row>
    <row r="22" spans="1:13" s="1" customFormat="1" ht="45">
      <c r="A22" s="26" t="s">
        <v>107</v>
      </c>
      <c r="B22" s="16" t="s">
        <v>57</v>
      </c>
      <c r="C22" s="33">
        <f t="shared" si="1"/>
        <v>1</v>
      </c>
      <c r="D22" s="36"/>
      <c r="E22" s="36"/>
      <c r="F22" s="36"/>
      <c r="G22" s="36"/>
      <c r="H22" s="36"/>
      <c r="I22" s="36"/>
      <c r="J22" s="41">
        <v>1</v>
      </c>
      <c r="K22" s="36"/>
      <c r="L22" s="36"/>
      <c r="M22" s="36"/>
    </row>
    <row r="23" spans="1:13" s="1" customFormat="1" ht="45">
      <c r="A23" s="26" t="s">
        <v>109</v>
      </c>
      <c r="B23" s="27" t="s">
        <v>58</v>
      </c>
      <c r="C23" s="33">
        <f t="shared" si="1"/>
        <v>0</v>
      </c>
      <c r="D23" s="42"/>
      <c r="E23" s="42"/>
      <c r="F23" s="42"/>
      <c r="G23" s="42"/>
      <c r="H23" s="42"/>
      <c r="I23" s="42"/>
      <c r="J23" s="43"/>
      <c r="K23" s="42"/>
      <c r="L23" s="42"/>
      <c r="M23" s="42"/>
    </row>
    <row r="24" spans="1:13" s="1" customFormat="1" ht="45">
      <c r="A24" s="26" t="s">
        <v>110</v>
      </c>
      <c r="B24" s="16" t="s">
        <v>75</v>
      </c>
      <c r="C24" s="33">
        <f t="shared" si="1"/>
        <v>0</v>
      </c>
      <c r="D24" s="36"/>
      <c r="E24" s="36"/>
      <c r="F24" s="36"/>
      <c r="G24" s="36"/>
      <c r="H24" s="36"/>
      <c r="I24" s="36"/>
      <c r="J24" s="41"/>
      <c r="K24" s="36"/>
      <c r="L24" s="36"/>
      <c r="M24" s="36"/>
    </row>
    <row r="25" spans="1:13" s="1" customFormat="1" ht="45">
      <c r="A25" s="26" t="s">
        <v>111</v>
      </c>
      <c r="B25" s="16" t="s">
        <v>95</v>
      </c>
      <c r="C25" s="33">
        <f>SUM(D25:M25)</f>
        <v>0</v>
      </c>
      <c r="D25" s="36"/>
      <c r="E25" s="36"/>
      <c r="F25" s="36"/>
      <c r="G25" s="36"/>
      <c r="H25" s="36"/>
      <c r="I25" s="36"/>
      <c r="J25" s="41"/>
      <c r="K25" s="36"/>
      <c r="L25" s="36"/>
      <c r="M25" s="36"/>
    </row>
    <row r="26" spans="1:13" s="1" customFormat="1" ht="45">
      <c r="A26" s="26" t="s">
        <v>139</v>
      </c>
      <c r="B26" s="16" t="s">
        <v>108</v>
      </c>
      <c r="C26" s="33">
        <f>SUM(D26:M26)</f>
        <v>0</v>
      </c>
      <c r="D26" s="36"/>
      <c r="E26" s="36"/>
      <c r="F26" s="36"/>
      <c r="G26" s="36"/>
      <c r="H26" s="36"/>
      <c r="I26" s="36"/>
      <c r="J26" s="41"/>
      <c r="K26" s="36"/>
      <c r="L26" s="36"/>
      <c r="M26" s="36"/>
    </row>
    <row r="27" spans="1:13" ht="22.5" customHeight="1">
      <c r="A27" s="82" t="s">
        <v>100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4"/>
    </row>
    <row r="28" spans="1:13" s="1" customFormat="1" ht="138.75" customHeight="1">
      <c r="A28" s="26" t="s">
        <v>112</v>
      </c>
      <c r="B28" s="16" t="s">
        <v>36</v>
      </c>
      <c r="C28" s="33">
        <f aca="true" t="shared" si="2" ref="C28:C33">SUM(D28:M28)</f>
        <v>150</v>
      </c>
      <c r="D28" s="36"/>
      <c r="E28" s="36"/>
      <c r="F28" s="36"/>
      <c r="G28" s="36"/>
      <c r="H28" s="36"/>
      <c r="I28" s="36"/>
      <c r="J28" s="36">
        <v>150</v>
      </c>
      <c r="K28" s="36"/>
      <c r="L28" s="36"/>
      <c r="M28" s="36"/>
    </row>
    <row r="29" spans="1:13" s="1" customFormat="1" ht="150.75" customHeight="1">
      <c r="A29" s="26" t="s">
        <v>154</v>
      </c>
      <c r="B29" s="16" t="s">
        <v>37</v>
      </c>
      <c r="C29" s="33">
        <f>SUM(D29:M29)</f>
        <v>150</v>
      </c>
      <c r="D29" s="36"/>
      <c r="E29" s="36"/>
      <c r="F29" s="36"/>
      <c r="G29" s="36"/>
      <c r="H29" s="36"/>
      <c r="I29" s="36"/>
      <c r="J29" s="36">
        <v>150</v>
      </c>
      <c r="K29" s="36"/>
      <c r="L29" s="36"/>
      <c r="M29" s="36"/>
    </row>
    <row r="30" spans="1:13" s="1" customFormat="1" ht="139.5" customHeight="1">
      <c r="A30" s="26" t="s">
        <v>155</v>
      </c>
      <c r="B30" s="16" t="s">
        <v>38</v>
      </c>
      <c r="C30" s="33">
        <f t="shared" si="2"/>
        <v>96</v>
      </c>
      <c r="D30" s="36"/>
      <c r="E30" s="36"/>
      <c r="F30" s="36"/>
      <c r="G30" s="36"/>
      <c r="H30" s="36"/>
      <c r="I30" s="36"/>
      <c r="J30" s="36">
        <v>96</v>
      </c>
      <c r="K30" s="36"/>
      <c r="L30" s="36"/>
      <c r="M30" s="36"/>
    </row>
    <row r="31" spans="1:13" s="1" customFormat="1" ht="58.5" customHeight="1">
      <c r="A31" s="26" t="s">
        <v>113</v>
      </c>
      <c r="B31" s="16" t="s">
        <v>39</v>
      </c>
      <c r="C31" s="33">
        <f t="shared" si="2"/>
        <v>96</v>
      </c>
      <c r="D31" s="36"/>
      <c r="E31" s="36"/>
      <c r="F31" s="36"/>
      <c r="G31" s="36"/>
      <c r="H31" s="36"/>
      <c r="I31" s="36"/>
      <c r="J31" s="36">
        <v>96</v>
      </c>
      <c r="K31" s="36"/>
      <c r="L31" s="36"/>
      <c r="M31" s="36"/>
    </row>
    <row r="32" spans="1:13" s="1" customFormat="1" ht="62.25" customHeight="1">
      <c r="A32" s="26" t="s">
        <v>114</v>
      </c>
      <c r="B32" s="16" t="s">
        <v>40</v>
      </c>
      <c r="C32" s="33">
        <f t="shared" si="2"/>
        <v>0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1:13" s="1" customFormat="1" ht="59.25" customHeight="1">
      <c r="A33" s="26" t="s">
        <v>115</v>
      </c>
      <c r="B33" s="16" t="s">
        <v>76</v>
      </c>
      <c r="C33" s="33">
        <f t="shared" si="2"/>
        <v>0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s="1" customFormat="1" ht="59.25" customHeight="1">
      <c r="A34" s="26" t="s">
        <v>116</v>
      </c>
      <c r="B34" s="16" t="s">
        <v>83</v>
      </c>
      <c r="C34" s="33">
        <f>SUM(D34:M34)</f>
        <v>0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</row>
    <row r="35" spans="1:13" s="1" customFormat="1" ht="60" customHeight="1">
      <c r="A35" s="26" t="s">
        <v>140</v>
      </c>
      <c r="B35" s="16" t="s">
        <v>87</v>
      </c>
      <c r="C35" s="33">
        <f>SUM(D35:M35)</f>
        <v>0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</row>
  </sheetData>
  <sheetProtection password="CE2A" sheet="1"/>
  <mergeCells count="12">
    <mergeCell ref="M6:M7"/>
    <mergeCell ref="D5:M5"/>
    <mergeCell ref="A3:M3"/>
    <mergeCell ref="A18:M18"/>
    <mergeCell ref="A27:M27"/>
    <mergeCell ref="A9:M9"/>
    <mergeCell ref="D6:I6"/>
    <mergeCell ref="A5:A7"/>
    <mergeCell ref="B5:B7"/>
    <mergeCell ref="C5:C7"/>
    <mergeCell ref="J6:K6"/>
    <mergeCell ref="L6:L7"/>
  </mergeCells>
  <printOptions/>
  <pageMargins left="0.7874015748031497" right="0.3937007874015748" top="0.3937007874015748" bottom="0.1968503937007874" header="0.31496062992125984" footer="0.31496062992125984"/>
  <pageSetup horizontalDpi="600" verticalDpi="600" orientation="landscape" paperSize="9" scale="62" r:id="rId1"/>
  <rowBreaks count="2" manualBreakCount="2">
    <brk id="17" max="255" man="1"/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Голдырева Елена Сергеевна</dc:creator>
  <cp:keywords/>
  <dc:description/>
  <cp:lastModifiedBy>Пользователь</cp:lastModifiedBy>
  <cp:lastPrinted>2016-12-22T04:46:35Z</cp:lastPrinted>
  <dcterms:created xsi:type="dcterms:W3CDTF">2015-05-27T09:27:52Z</dcterms:created>
  <dcterms:modified xsi:type="dcterms:W3CDTF">2018-01-25T04:48:42Z</dcterms:modified>
  <cp:category/>
  <cp:version/>
  <cp:contentType/>
  <cp:contentStatus/>
</cp:coreProperties>
</file>